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D:\易天公司\天津港发文\20221018\"/>
    </mc:Choice>
  </mc:AlternateContent>
  <xr:revisionPtr revIDLastSave="0" documentId="13_ncr:1_{E631A902-8E08-4417-A2A2-463C40650329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附件2" sheetId="1" r:id="rId1"/>
  </sheets>
  <definedNames>
    <definedName name="_xlnm.Print_Area" localSheetId="0">附件2!$A$1:$J$23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22" i="1" l="1"/>
  <c r="U22" i="1"/>
  <c r="S22" i="1"/>
  <c r="R22" i="1"/>
  <c r="F22" i="1" s="1"/>
  <c r="G22" i="1"/>
  <c r="E22" i="1"/>
  <c r="H22" i="1" s="1"/>
  <c r="R21" i="1"/>
  <c r="F21" i="1" s="1"/>
  <c r="G21" i="1"/>
  <c r="E21" i="1"/>
  <c r="R20" i="1"/>
  <c r="G20" i="1"/>
  <c r="F20" i="1"/>
  <c r="E20" i="1"/>
  <c r="H20" i="1" s="1"/>
  <c r="V19" i="1"/>
  <c r="U19" i="1"/>
  <c r="S19" i="1"/>
  <c r="R19" i="1"/>
  <c r="G19" i="1"/>
  <c r="F19" i="1"/>
  <c r="E19" i="1"/>
  <c r="H19" i="1" s="1"/>
  <c r="W18" i="1"/>
  <c r="V18" i="1"/>
  <c r="U18" i="1"/>
  <c r="S18" i="1"/>
  <c r="R18" i="1"/>
  <c r="F18" i="1" s="1"/>
  <c r="H18" i="1" s="1"/>
  <c r="G18" i="1"/>
  <c r="E18" i="1"/>
  <c r="W17" i="1"/>
  <c r="G17" i="1" s="1"/>
  <c r="V17" i="1"/>
  <c r="U17" i="1"/>
  <c r="S17" i="1"/>
  <c r="R17" i="1"/>
  <c r="F17" i="1" s="1"/>
  <c r="H17" i="1" s="1"/>
  <c r="E17" i="1"/>
  <c r="W16" i="1"/>
  <c r="V16" i="1"/>
  <c r="U16" i="1"/>
  <c r="S16" i="1"/>
  <c r="R16" i="1"/>
  <c r="F16" i="1" s="1"/>
  <c r="G16" i="1"/>
  <c r="E16" i="1"/>
  <c r="V15" i="1"/>
  <c r="U15" i="1"/>
  <c r="S15" i="1"/>
  <c r="R15" i="1"/>
  <c r="F15" i="1" s="1"/>
  <c r="L15" i="1"/>
  <c r="K15" i="1"/>
  <c r="G15" i="1"/>
  <c r="E15" i="1"/>
  <c r="H15" i="1" s="1"/>
  <c r="V14" i="1"/>
  <c r="U14" i="1"/>
  <c r="F13" i="1" s="1"/>
  <c r="S14" i="1"/>
  <c r="R14" i="1"/>
  <c r="R13" i="1"/>
  <c r="G13" i="1"/>
  <c r="E13" i="1"/>
  <c r="V12" i="1"/>
  <c r="F12" i="1" s="1"/>
  <c r="U12" i="1"/>
  <c r="S12" i="1"/>
  <c r="R12" i="1"/>
  <c r="G12" i="1"/>
  <c r="E12" i="1"/>
  <c r="V11" i="1"/>
  <c r="F11" i="1" s="1"/>
  <c r="U11" i="1"/>
  <c r="S11" i="1"/>
  <c r="R11" i="1"/>
  <c r="G11" i="1"/>
  <c r="E11" i="1"/>
  <c r="W10" i="1"/>
  <c r="V10" i="1"/>
  <c r="U10" i="1"/>
  <c r="S10" i="1"/>
  <c r="R10" i="1"/>
  <c r="V9" i="1"/>
  <c r="R9" i="1"/>
  <c r="F9" i="1" s="1"/>
  <c r="H9" i="1" s="1"/>
  <c r="G9" i="1"/>
  <c r="E9" i="1"/>
  <c r="V8" i="1"/>
  <c r="U8" i="1"/>
  <c r="S8" i="1"/>
  <c r="R8" i="1"/>
  <c r="F8" i="1" s="1"/>
  <c r="H8" i="1" s="1"/>
  <c r="G8" i="1"/>
  <c r="E8" i="1"/>
  <c r="V7" i="1"/>
  <c r="U7" i="1"/>
  <c r="S7" i="1"/>
  <c r="R7" i="1"/>
  <c r="F7" i="1" s="1"/>
  <c r="H7" i="1" s="1"/>
  <c r="G7" i="1"/>
  <c r="E7" i="1"/>
  <c r="H16" i="1" l="1"/>
  <c r="H13" i="1"/>
  <c r="H11" i="1"/>
  <c r="H12" i="1"/>
  <c r="H21" i="1"/>
</calcChain>
</file>

<file path=xl/sharedStrings.xml><?xml version="1.0" encoding="utf-8"?>
<sst xmlns="http://schemas.openxmlformats.org/spreadsheetml/2006/main" count="162" uniqueCount="77">
  <si>
    <t>附件2</t>
  </si>
  <si>
    <t>监管企业负责人2020年度薪酬信息披露表样式</t>
  </si>
  <si>
    <r>
      <rPr>
        <b/>
        <u/>
        <sz val="16"/>
        <color theme="1"/>
        <rFont val="Times New Roman"/>
        <family val="1"/>
      </rPr>
      <t xml:space="preserve">   </t>
    </r>
    <r>
      <rPr>
        <b/>
        <u/>
        <sz val="16"/>
        <color theme="1"/>
        <rFont val="宋体"/>
        <family val="3"/>
        <charset val="134"/>
      </rPr>
      <t>天津港（集团）有限公司</t>
    </r>
    <r>
      <rPr>
        <b/>
        <u/>
        <sz val="16"/>
        <color theme="1"/>
        <rFont val="Times New Roman"/>
        <family val="1"/>
      </rPr>
      <t xml:space="preserve">  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黑体"/>
        <family val="3"/>
        <charset val="134"/>
      </rPr>
      <t>企业负责人</t>
    </r>
    <r>
      <rPr>
        <b/>
        <sz val="16"/>
        <color theme="1"/>
        <rFont val="Times New Roman"/>
        <family val="1"/>
      </rPr>
      <t>2020</t>
    </r>
    <r>
      <rPr>
        <b/>
        <sz val="16"/>
        <color theme="1"/>
        <rFont val="黑体"/>
        <family val="3"/>
        <charset val="134"/>
      </rPr>
      <t>年度薪酬情况</t>
    </r>
  </si>
  <si>
    <t>（单位：万元）</t>
  </si>
  <si>
    <t>姓名</t>
  </si>
  <si>
    <t>职务</t>
  </si>
  <si>
    <t>任职起止时间</t>
  </si>
  <si>
    <t>2020年度从本公司获得的税前报酬情况</t>
  </si>
  <si>
    <t>是否在股东单位或其他关联方领取薪酬</t>
  </si>
  <si>
    <t>在关联方
领取的税前
薪酬总额</t>
  </si>
  <si>
    <t>薪酬</t>
  </si>
  <si>
    <t>社会保险（单位部分）</t>
  </si>
  <si>
    <t>企业年金
（单位部分）（不含超上限）</t>
  </si>
  <si>
    <t>补充医疗
（单位部分）</t>
  </si>
  <si>
    <t>住房公积金（单位部分）</t>
  </si>
  <si>
    <t>补充公积金</t>
  </si>
  <si>
    <t>车补</t>
  </si>
  <si>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月份</t>
    </r>
  </si>
  <si>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月份</t>
    </r>
  </si>
  <si>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月份</t>
    </r>
  </si>
  <si>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月份</t>
    </r>
  </si>
  <si>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月份</t>
    </r>
  </si>
  <si>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月份</t>
    </r>
  </si>
  <si>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月份</t>
    </r>
  </si>
  <si>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月份</t>
    </r>
  </si>
  <si>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月份</t>
    </r>
  </si>
  <si>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0月份</t>
    </r>
  </si>
  <si>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1月份</t>
    </r>
  </si>
  <si>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2月份</t>
    </r>
  </si>
  <si>
    <t xml:space="preserve">应付薪酬
（1）
</t>
  </si>
  <si>
    <t>社会保险、企业年金、补充医疗保险及住房
公积金的单位缴存部分
（2）</t>
  </si>
  <si>
    <t>其他货币性收入（公务交通补贴）
（3）</t>
  </si>
  <si>
    <t>合计
(4)=(1)+(2)+(3)</t>
  </si>
  <si>
    <t>基薪</t>
  </si>
  <si>
    <t>绩效年薪</t>
  </si>
  <si>
    <t>养老</t>
  </si>
  <si>
    <t>失业</t>
  </si>
  <si>
    <t>医疗</t>
  </si>
  <si>
    <t>工伤</t>
  </si>
  <si>
    <t>生育</t>
  </si>
  <si>
    <t>小计</t>
  </si>
  <si>
    <t>褚斌</t>
  </si>
  <si>
    <t>党委书记、董事长</t>
  </si>
  <si>
    <r>
      <rPr>
        <sz val="11"/>
        <color theme="1"/>
        <rFont val="Times New Roman"/>
        <family val="1"/>
      </rPr>
      <t>2018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月至今</t>
    </r>
  </si>
  <si>
    <t>否</t>
  </si>
  <si>
    <t>焦广军</t>
  </si>
  <si>
    <t>党委副书记、总裁</t>
  </si>
  <si>
    <r>
      <rPr>
        <sz val="11"/>
        <color theme="1"/>
        <rFont val="Times New Roman"/>
        <family val="1"/>
      </rPr>
      <t>2020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月至今</t>
    </r>
  </si>
  <si>
    <t>梁永岑</t>
  </si>
  <si>
    <r>
      <rPr>
        <sz val="11"/>
        <color theme="1"/>
        <rFont val="Times New Roman"/>
        <family val="1"/>
      </rPr>
      <t>2017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月至</t>
    </r>
    <r>
      <rPr>
        <sz val="11"/>
        <color theme="1"/>
        <rFont val="Times New Roman"/>
        <family val="1"/>
      </rPr>
      <t>2020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月</t>
    </r>
  </si>
  <si>
    <t>副董事长</t>
  </si>
  <si>
    <t>黄琦</t>
  </si>
  <si>
    <t>党委副书记、工会主席</t>
  </si>
  <si>
    <r>
      <rPr>
        <sz val="11"/>
        <color theme="1"/>
        <rFont val="Times New Roman"/>
        <family val="1"/>
      </rPr>
      <t>2019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月至</t>
    </r>
    <r>
      <rPr>
        <sz val="11"/>
        <color theme="1"/>
        <rFont val="Times New Roman"/>
        <family val="1"/>
      </rPr>
      <t>2021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月</t>
    </r>
  </si>
  <si>
    <t>邸力</t>
  </si>
  <si>
    <t>纪委书记</t>
  </si>
  <si>
    <t>王洪海</t>
  </si>
  <si>
    <t>总经济师</t>
  </si>
  <si>
    <r>
      <rPr>
        <sz val="11"/>
        <color theme="1"/>
        <rFont val="Times New Roman"/>
        <family val="1"/>
      </rPr>
      <t>2018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月至</t>
    </r>
    <r>
      <rPr>
        <sz val="11"/>
        <color theme="1"/>
        <rFont val="Times New Roman"/>
        <family val="1"/>
      </rPr>
      <t>2020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月</t>
    </r>
  </si>
  <si>
    <t>副总裁</t>
  </si>
  <si>
    <r>
      <rPr>
        <sz val="11"/>
        <color theme="1"/>
        <rFont val="Times New Roman"/>
        <family val="1"/>
      </rPr>
      <t>2020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月至</t>
    </r>
    <r>
      <rPr>
        <sz val="11"/>
        <color theme="1"/>
        <rFont val="Times New Roman"/>
        <family val="1"/>
      </rPr>
      <t>2020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月</t>
    </r>
  </si>
  <si>
    <t>罗勋杰</t>
  </si>
  <si>
    <r>
      <rPr>
        <sz val="11"/>
        <color theme="1"/>
        <rFont val="Times New Roman"/>
        <family val="1"/>
      </rPr>
      <t>2019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月至今</t>
    </r>
  </si>
  <si>
    <t>刘庆顺</t>
  </si>
  <si>
    <t>许旭波</t>
  </si>
  <si>
    <t>杨杰敏</t>
  </si>
  <si>
    <r>
      <rPr>
        <sz val="11"/>
        <color theme="1"/>
        <rFont val="Times New Roman"/>
        <family val="1"/>
      </rPr>
      <t>2020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月至今</t>
    </r>
  </si>
  <si>
    <t>余加</t>
  </si>
  <si>
    <t>总会计师</t>
  </si>
  <si>
    <r>
      <rPr>
        <sz val="11"/>
        <color theme="1"/>
        <rFont val="Times New Roman"/>
        <family val="1"/>
      </rPr>
      <t>2020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月至今</t>
    </r>
  </si>
  <si>
    <t>李全勇</t>
  </si>
  <si>
    <t>王伟</t>
  </si>
  <si>
    <r>
      <rPr>
        <sz val="11"/>
        <color theme="1"/>
        <rFont val="Times New Roman"/>
        <family val="1"/>
      </rPr>
      <t>2016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月至</t>
    </r>
    <r>
      <rPr>
        <sz val="11"/>
        <color theme="1"/>
        <rFont val="Times New Roman"/>
        <family val="1"/>
      </rPr>
      <t>2020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月</t>
    </r>
  </si>
  <si>
    <t>徐华</t>
  </si>
  <si>
    <r>
      <rPr>
        <sz val="11"/>
        <color theme="1"/>
        <rFont val="Times New Roman"/>
        <family val="1"/>
      </rPr>
      <t>2018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月至</t>
    </r>
    <r>
      <rPr>
        <sz val="11"/>
        <color theme="1"/>
        <rFont val="Times New Roman"/>
        <family val="1"/>
      </rPr>
      <t>2020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月</t>
    </r>
  </si>
  <si>
    <t xml:space="preserve">备注：上表披露薪酬为我公司负责人2020年度应发税前薪酬，不含归属于2020年度的任期激励。
</t>
  </si>
  <si>
    <r>
      <t>2016</t>
    </r>
    <r>
      <rPr>
        <sz val="11"/>
        <color theme="1"/>
        <rFont val="宋体"/>
        <family val="3"/>
        <charset val="134"/>
      </rPr>
      <t>年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月至今</t>
    </r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</si>
</sst>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宋体"/>
      <charset val="134"/>
      <scheme val="minor"/>
    </font>
    <font>
      <sz val="11"/>
      <color theme="1"/>
      <name val="Times New Roman"/>
      <family val="1"/>
    </font>
    <font>
      <sz val="14"/>
      <color theme="1"/>
      <name val="黑体"/>
      <charset val="134"/>
    </font>
    <font>
      <sz val="14"/>
      <color theme="1"/>
      <name val="Times New Roman"/>
      <family val="1"/>
    </font>
    <font>
      <sz val="18"/>
      <color theme="1"/>
      <name val="文星简小标宋"/>
      <charset val="134"/>
    </font>
    <font>
      <sz val="18"/>
      <color theme="1"/>
      <name val="Times New Roman"/>
      <family val="1"/>
    </font>
    <font>
      <b/>
      <u/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楷体_GB2312"/>
      <family val="3"/>
      <charset val="134"/>
    </font>
    <font>
      <sz val="12"/>
      <color theme="1"/>
      <name val="Times New Roman"/>
      <family val="1"/>
    </font>
    <font>
      <sz val="11"/>
      <color theme="1"/>
      <name val="黑体"/>
      <family val="3"/>
      <charset val="134"/>
    </font>
    <font>
      <sz val="11"/>
      <color theme="1"/>
      <name val="宋体"/>
      <family val="3"/>
      <charset val="134"/>
    </font>
    <font>
      <sz val="16"/>
      <color theme="1"/>
      <name val="Times New Roman"/>
      <family val="1"/>
    </font>
    <font>
      <sz val="12"/>
      <name val="宋体"/>
      <family val="3"/>
      <charset val="134"/>
    </font>
    <font>
      <b/>
      <u/>
      <sz val="16"/>
      <color theme="1"/>
      <name val="宋体"/>
      <family val="3"/>
      <charset val="134"/>
    </font>
    <font>
      <b/>
      <sz val="16"/>
      <color theme="1"/>
      <name val="黑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3" fillId="0" borderId="0"/>
  </cellStyleXfs>
  <cellXfs count="35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2">
    <cellStyle name="常规" xfId="0" builtinId="0"/>
    <cellStyle name="常规 2" xfId="1" xr:uid="{00000000-0005-0000-0000-00003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E23"/>
  <sheetViews>
    <sheetView tabSelected="1" topLeftCell="B1" zoomScale="80" zoomScaleNormal="80" workbookViewId="0">
      <pane xSplit="3" ySplit="6" topLeftCell="E9" activePane="bottomRight" state="frozen"/>
      <selection pane="topRight"/>
      <selection pane="bottomLeft"/>
      <selection pane="bottomRight" activeCell="CG12" sqref="CG12"/>
    </sheetView>
  </sheetViews>
  <sheetFormatPr defaultColWidth="8.7265625" defaultRowHeight="14"/>
  <cols>
    <col min="1" max="1" width="8.7265625" style="1" hidden="1" customWidth="1"/>
    <col min="2" max="2" width="12.81640625" style="1" customWidth="1"/>
    <col min="3" max="3" width="21.54296875" style="1" customWidth="1"/>
    <col min="4" max="4" width="25.1796875" style="1" customWidth="1"/>
    <col min="5" max="5" width="11" style="1" customWidth="1"/>
    <col min="6" max="6" width="22.453125" style="1" customWidth="1"/>
    <col min="7" max="7" width="14.6328125" style="1" customWidth="1"/>
    <col min="8" max="8" width="17.90625" style="1" customWidth="1"/>
    <col min="9" max="9" width="10.6328125" style="1" customWidth="1"/>
    <col min="10" max="10" width="11.453125" style="1" customWidth="1"/>
    <col min="11" max="12" width="11.453125" style="1" hidden="1" customWidth="1"/>
    <col min="13" max="13" width="7" style="2" hidden="1" customWidth="1"/>
    <col min="14" max="20" width="8.7265625" style="2" hidden="1" customWidth="1"/>
    <col min="21" max="83" width="8.7265625" style="1" hidden="1" customWidth="1"/>
    <col min="84" max="84" width="12" style="1"/>
    <col min="85" max="16384" width="8.7265625" style="1"/>
  </cols>
  <sheetData>
    <row r="1" spans="2:83" ht="34" customHeight="1"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</row>
    <row r="2" spans="2:83" ht="23" hidden="1">
      <c r="B2" s="15" t="s">
        <v>1</v>
      </c>
      <c r="C2" s="16"/>
      <c r="D2" s="16"/>
      <c r="E2" s="16"/>
      <c r="F2" s="16"/>
      <c r="G2" s="16"/>
      <c r="H2" s="16"/>
      <c r="I2" s="16"/>
      <c r="J2" s="16"/>
      <c r="K2" s="5"/>
      <c r="L2" s="5"/>
    </row>
    <row r="3" spans="2:83" ht="20.5">
      <c r="B3" s="17" t="s">
        <v>2</v>
      </c>
      <c r="C3" s="18"/>
      <c r="D3" s="18"/>
      <c r="E3" s="18"/>
      <c r="F3" s="18"/>
      <c r="G3" s="18"/>
      <c r="H3" s="18"/>
      <c r="I3" s="18"/>
      <c r="J3" s="18"/>
      <c r="K3" s="11"/>
      <c r="L3" s="11"/>
    </row>
    <row r="4" spans="2:83" ht="21" customHeight="1">
      <c r="B4" s="19" t="s">
        <v>3</v>
      </c>
      <c r="C4" s="20"/>
      <c r="D4" s="20"/>
      <c r="E4" s="20"/>
      <c r="F4" s="20"/>
      <c r="G4" s="20"/>
      <c r="H4" s="20"/>
      <c r="I4" s="20"/>
      <c r="J4" s="20"/>
      <c r="K4" s="12"/>
      <c r="L4" s="12"/>
    </row>
    <row r="5" spans="2:83" ht="30" customHeight="1">
      <c r="B5" s="29" t="s">
        <v>4</v>
      </c>
      <c r="C5" s="29" t="s">
        <v>5</v>
      </c>
      <c r="D5" s="29" t="s">
        <v>6</v>
      </c>
      <c r="E5" s="21" t="s">
        <v>7</v>
      </c>
      <c r="F5" s="22"/>
      <c r="G5" s="22"/>
      <c r="H5" s="23"/>
      <c r="I5" s="29" t="s">
        <v>8</v>
      </c>
      <c r="J5" s="29" t="s">
        <v>9</v>
      </c>
      <c r="K5" s="24" t="s">
        <v>10</v>
      </c>
      <c r="L5" s="24"/>
      <c r="M5" s="25" t="s">
        <v>11</v>
      </c>
      <c r="N5" s="25"/>
      <c r="O5" s="25"/>
      <c r="P5" s="25"/>
      <c r="Q5" s="25"/>
      <c r="R5" s="25"/>
      <c r="S5" s="25" t="s">
        <v>12</v>
      </c>
      <c r="T5" s="25" t="s">
        <v>13</v>
      </c>
      <c r="U5" s="25" t="s">
        <v>14</v>
      </c>
      <c r="V5" s="25" t="s">
        <v>15</v>
      </c>
      <c r="W5" s="25" t="s">
        <v>16</v>
      </c>
      <c r="X5" s="26" t="s">
        <v>17</v>
      </c>
      <c r="Y5" s="26"/>
      <c r="Z5" s="26"/>
      <c r="AA5" s="26"/>
      <c r="AB5" s="26"/>
      <c r="AC5" s="26" t="s">
        <v>18</v>
      </c>
      <c r="AD5" s="26"/>
      <c r="AE5" s="26"/>
      <c r="AF5" s="26"/>
      <c r="AG5" s="26"/>
      <c r="AH5" s="26" t="s">
        <v>19</v>
      </c>
      <c r="AI5" s="26"/>
      <c r="AJ5" s="26"/>
      <c r="AK5" s="26"/>
      <c r="AL5" s="26"/>
      <c r="AM5" s="26" t="s">
        <v>20</v>
      </c>
      <c r="AN5" s="26"/>
      <c r="AO5" s="26"/>
      <c r="AP5" s="26"/>
      <c r="AQ5" s="26"/>
      <c r="AR5" s="26" t="s">
        <v>21</v>
      </c>
      <c r="AS5" s="26"/>
      <c r="AT5" s="26"/>
      <c r="AU5" s="26"/>
      <c r="AV5" s="26"/>
      <c r="AW5" s="26" t="s">
        <v>22</v>
      </c>
      <c r="AX5" s="26"/>
      <c r="AY5" s="26"/>
      <c r="AZ5" s="26"/>
      <c r="BA5" s="26"/>
      <c r="BB5" s="26" t="s">
        <v>23</v>
      </c>
      <c r="BC5" s="26"/>
      <c r="BD5" s="26"/>
      <c r="BE5" s="26"/>
      <c r="BF5" s="26"/>
      <c r="BG5" s="26" t="s">
        <v>24</v>
      </c>
      <c r="BH5" s="26"/>
      <c r="BI5" s="26"/>
      <c r="BJ5" s="26"/>
      <c r="BK5" s="26"/>
      <c r="BL5" s="26" t="s">
        <v>25</v>
      </c>
      <c r="BM5" s="26"/>
      <c r="BN5" s="26"/>
      <c r="BO5" s="26"/>
      <c r="BP5" s="26"/>
      <c r="BQ5" s="26" t="s">
        <v>26</v>
      </c>
      <c r="BR5" s="26"/>
      <c r="BS5" s="26"/>
      <c r="BT5" s="26"/>
      <c r="BU5" s="26"/>
      <c r="BV5" s="26" t="s">
        <v>27</v>
      </c>
      <c r="BW5" s="26"/>
      <c r="BX5" s="26"/>
      <c r="BY5" s="26"/>
      <c r="BZ5" s="26"/>
      <c r="CA5" s="26" t="s">
        <v>28</v>
      </c>
      <c r="CB5" s="26"/>
      <c r="CC5" s="26"/>
      <c r="CD5" s="26"/>
      <c r="CE5" s="26"/>
    </row>
    <row r="6" spans="2:83" ht="80.150000000000006" customHeight="1">
      <c r="B6" s="30"/>
      <c r="C6" s="30"/>
      <c r="D6" s="30"/>
      <c r="E6" s="6" t="s">
        <v>29</v>
      </c>
      <c r="F6" s="7" t="s">
        <v>30</v>
      </c>
      <c r="G6" s="6" t="s">
        <v>31</v>
      </c>
      <c r="H6" s="6" t="s">
        <v>32</v>
      </c>
      <c r="I6" s="30"/>
      <c r="J6" s="30"/>
      <c r="K6" s="13" t="s">
        <v>33</v>
      </c>
      <c r="L6" s="13" t="s">
        <v>34</v>
      </c>
      <c r="M6" s="14" t="s">
        <v>35</v>
      </c>
      <c r="N6" s="14" t="s">
        <v>36</v>
      </c>
      <c r="O6" s="14" t="s">
        <v>37</v>
      </c>
      <c r="P6" s="14" t="s">
        <v>38</v>
      </c>
      <c r="Q6" s="14" t="s">
        <v>39</v>
      </c>
      <c r="R6" s="14" t="s">
        <v>40</v>
      </c>
      <c r="S6" s="25"/>
      <c r="T6" s="25"/>
      <c r="U6" s="25"/>
      <c r="V6" s="26"/>
      <c r="W6" s="26"/>
      <c r="X6" s="14" t="s">
        <v>35</v>
      </c>
      <c r="Y6" s="14" t="s">
        <v>36</v>
      </c>
      <c r="Z6" s="14" t="s">
        <v>37</v>
      </c>
      <c r="AA6" s="14" t="s">
        <v>38</v>
      </c>
      <c r="AB6" s="14" t="s">
        <v>39</v>
      </c>
      <c r="AC6" s="14" t="s">
        <v>35</v>
      </c>
      <c r="AD6" s="14" t="s">
        <v>36</v>
      </c>
      <c r="AE6" s="14" t="s">
        <v>37</v>
      </c>
      <c r="AF6" s="14" t="s">
        <v>38</v>
      </c>
      <c r="AG6" s="14" t="s">
        <v>39</v>
      </c>
      <c r="AH6" s="14" t="s">
        <v>35</v>
      </c>
      <c r="AI6" s="14" t="s">
        <v>36</v>
      </c>
      <c r="AJ6" s="14" t="s">
        <v>37</v>
      </c>
      <c r="AK6" s="14" t="s">
        <v>38</v>
      </c>
      <c r="AL6" s="14" t="s">
        <v>39</v>
      </c>
      <c r="AM6" s="14" t="s">
        <v>35</v>
      </c>
      <c r="AN6" s="14" t="s">
        <v>36</v>
      </c>
      <c r="AO6" s="14" t="s">
        <v>37</v>
      </c>
      <c r="AP6" s="14" t="s">
        <v>38</v>
      </c>
      <c r="AQ6" s="14" t="s">
        <v>39</v>
      </c>
      <c r="AR6" s="14" t="s">
        <v>35</v>
      </c>
      <c r="AS6" s="14" t="s">
        <v>36</v>
      </c>
      <c r="AT6" s="14" t="s">
        <v>37</v>
      </c>
      <c r="AU6" s="14" t="s">
        <v>38</v>
      </c>
      <c r="AV6" s="14" t="s">
        <v>39</v>
      </c>
      <c r="AW6" s="14" t="s">
        <v>35</v>
      </c>
      <c r="AX6" s="14" t="s">
        <v>36</v>
      </c>
      <c r="AY6" s="14" t="s">
        <v>37</v>
      </c>
      <c r="AZ6" s="14" t="s">
        <v>38</v>
      </c>
      <c r="BA6" s="14" t="s">
        <v>39</v>
      </c>
      <c r="BB6" s="14" t="s">
        <v>35</v>
      </c>
      <c r="BC6" s="14" t="s">
        <v>36</v>
      </c>
      <c r="BD6" s="14" t="s">
        <v>37</v>
      </c>
      <c r="BE6" s="14" t="s">
        <v>38</v>
      </c>
      <c r="BF6" s="14" t="s">
        <v>39</v>
      </c>
      <c r="BG6" s="14" t="s">
        <v>35</v>
      </c>
      <c r="BH6" s="14" t="s">
        <v>36</v>
      </c>
      <c r="BI6" s="14" t="s">
        <v>37</v>
      </c>
      <c r="BJ6" s="14" t="s">
        <v>38</v>
      </c>
      <c r="BK6" s="14" t="s">
        <v>39</v>
      </c>
      <c r="BL6" s="14" t="s">
        <v>35</v>
      </c>
      <c r="BM6" s="14" t="s">
        <v>36</v>
      </c>
      <c r="BN6" s="14" t="s">
        <v>37</v>
      </c>
      <c r="BO6" s="14" t="s">
        <v>38</v>
      </c>
      <c r="BP6" s="14" t="s">
        <v>39</v>
      </c>
      <c r="BQ6" s="14" t="s">
        <v>35</v>
      </c>
      <c r="BR6" s="14" t="s">
        <v>36</v>
      </c>
      <c r="BS6" s="14" t="s">
        <v>37</v>
      </c>
      <c r="BT6" s="14" t="s">
        <v>38</v>
      </c>
      <c r="BU6" s="14" t="s">
        <v>39</v>
      </c>
      <c r="BV6" s="14" t="s">
        <v>35</v>
      </c>
      <c r="BW6" s="14" t="s">
        <v>36</v>
      </c>
      <c r="BX6" s="14" t="s">
        <v>37</v>
      </c>
      <c r="BY6" s="14" t="s">
        <v>38</v>
      </c>
      <c r="BZ6" s="14" t="s">
        <v>39</v>
      </c>
      <c r="CA6" s="14" t="s">
        <v>35</v>
      </c>
      <c r="CB6" s="14" t="s">
        <v>36</v>
      </c>
      <c r="CC6" s="14" t="s">
        <v>37</v>
      </c>
      <c r="CD6" s="14" t="s">
        <v>38</v>
      </c>
      <c r="CE6" s="14" t="s">
        <v>39</v>
      </c>
    </row>
    <row r="7" spans="2:83" ht="26" customHeight="1">
      <c r="B7" s="8" t="s">
        <v>41</v>
      </c>
      <c r="C7" s="8" t="s">
        <v>42</v>
      </c>
      <c r="D7" s="9" t="s">
        <v>43</v>
      </c>
      <c r="E7" s="9">
        <f>(K7+L7)/10000</f>
        <v>78.260000000000005</v>
      </c>
      <c r="F7" s="9">
        <f>(R7+S7+T7+U7+V7)/10000</f>
        <v>15.271358000000001</v>
      </c>
      <c r="G7" s="9">
        <f>W7/10000</f>
        <v>0</v>
      </c>
      <c r="H7" s="9">
        <f>E7+F7+G7</f>
        <v>93.531358000000012</v>
      </c>
      <c r="I7" s="8" t="s">
        <v>44</v>
      </c>
      <c r="J7" s="9">
        <v>0</v>
      </c>
      <c r="K7" s="2">
        <v>218000</v>
      </c>
      <c r="L7" s="2">
        <v>564600</v>
      </c>
      <c r="R7" s="2">
        <f>SUM(X7:CE7)</f>
        <v>50812.580000000009</v>
      </c>
      <c r="S7" s="2">
        <f>4025*12</f>
        <v>48300</v>
      </c>
      <c r="T7" s="2">
        <v>597</v>
      </c>
      <c r="U7" s="2">
        <f>3118*12</f>
        <v>37416</v>
      </c>
      <c r="V7" s="2">
        <f>1299*12</f>
        <v>15588</v>
      </c>
      <c r="W7" s="2">
        <v>0</v>
      </c>
      <c r="X7" s="2">
        <v>2818.08</v>
      </c>
      <c r="Y7" s="2">
        <v>88.07</v>
      </c>
      <c r="Z7" s="2">
        <v>1761.3</v>
      </c>
      <c r="AA7" s="2">
        <v>84.54</v>
      </c>
      <c r="AB7" s="2">
        <v>88.07</v>
      </c>
      <c r="AC7" s="2">
        <v>2818.08</v>
      </c>
      <c r="AD7" s="2">
        <v>88.07</v>
      </c>
      <c r="AE7" s="2">
        <v>1761.3</v>
      </c>
      <c r="AF7" s="2">
        <v>84.54</v>
      </c>
      <c r="AG7" s="2">
        <v>88.07</v>
      </c>
      <c r="AH7" s="1">
        <v>1409.04</v>
      </c>
      <c r="AI7" s="1">
        <v>44.04</v>
      </c>
      <c r="AJ7" s="1">
        <v>880.66</v>
      </c>
      <c r="AK7" s="1">
        <v>42.27</v>
      </c>
      <c r="AL7" s="1">
        <v>88.07</v>
      </c>
      <c r="AM7" s="1">
        <v>1409.04</v>
      </c>
      <c r="AN7" s="1">
        <v>44.04</v>
      </c>
      <c r="AO7" s="1">
        <v>880.66</v>
      </c>
      <c r="AP7" s="1">
        <v>42.27</v>
      </c>
      <c r="AQ7" s="1">
        <v>88.07</v>
      </c>
      <c r="AR7" s="1">
        <v>1409.04</v>
      </c>
      <c r="AS7" s="1">
        <v>44.04</v>
      </c>
      <c r="AT7" s="1">
        <v>880.66</v>
      </c>
      <c r="AU7" s="1">
        <v>42.27</v>
      </c>
      <c r="AV7" s="1">
        <v>88.07</v>
      </c>
      <c r="AW7" s="1">
        <v>1409.04</v>
      </c>
      <c r="AX7" s="1">
        <v>44.04</v>
      </c>
      <c r="AY7" s="1">
        <v>880.66</v>
      </c>
      <c r="AZ7" s="1">
        <v>42.27</v>
      </c>
      <c r="BA7" s="1">
        <v>88.07</v>
      </c>
      <c r="BB7" s="1">
        <v>3035.04</v>
      </c>
      <c r="BC7" s="1">
        <v>94.85</v>
      </c>
      <c r="BD7" s="1">
        <v>1896.9</v>
      </c>
      <c r="BE7" s="1">
        <v>91.05</v>
      </c>
      <c r="BF7" s="1">
        <v>94.85</v>
      </c>
      <c r="BG7" s="1">
        <v>3035.04</v>
      </c>
      <c r="BH7" s="1">
        <v>94.85</v>
      </c>
      <c r="BI7" s="1">
        <v>1896.9</v>
      </c>
      <c r="BJ7" s="1">
        <v>91.05</v>
      </c>
      <c r="BK7" s="1">
        <v>94.85</v>
      </c>
      <c r="BL7" s="1">
        <v>3035.04</v>
      </c>
      <c r="BM7" s="1">
        <v>94.85</v>
      </c>
      <c r="BN7" s="1">
        <v>1896.9</v>
      </c>
      <c r="BO7" s="1">
        <v>91.05</v>
      </c>
      <c r="BP7" s="1">
        <v>94.85</v>
      </c>
      <c r="BQ7" s="1">
        <v>3035.04</v>
      </c>
      <c r="BR7" s="1">
        <v>94.85</v>
      </c>
      <c r="BS7" s="1">
        <v>1896.9</v>
      </c>
      <c r="BT7" s="1">
        <v>91.05</v>
      </c>
      <c r="BU7" s="1">
        <v>94.85</v>
      </c>
      <c r="BV7" s="1">
        <v>3035.04</v>
      </c>
      <c r="BW7" s="1">
        <v>94.85</v>
      </c>
      <c r="BX7" s="1">
        <v>1896.9</v>
      </c>
      <c r="BY7" s="1">
        <v>91.05</v>
      </c>
      <c r="BZ7" s="1">
        <v>94.85</v>
      </c>
      <c r="CA7" s="1">
        <v>3035.04</v>
      </c>
      <c r="CB7" s="1">
        <v>94.85</v>
      </c>
      <c r="CC7" s="1">
        <v>1896.9</v>
      </c>
      <c r="CD7" s="1">
        <v>91.05</v>
      </c>
      <c r="CE7" s="1">
        <v>94.85</v>
      </c>
    </row>
    <row r="8" spans="2:83" ht="26" customHeight="1">
      <c r="B8" s="8" t="s">
        <v>45</v>
      </c>
      <c r="C8" s="8" t="s">
        <v>46</v>
      </c>
      <c r="D8" s="9" t="s">
        <v>47</v>
      </c>
      <c r="E8" s="9">
        <f t="shared" ref="E8:E22" si="0">(K8+L8)/10000</f>
        <v>223.01</v>
      </c>
      <c r="F8" s="9">
        <f t="shared" ref="F8:F22" si="1">(R8+S8+T8+U8+V8)/10000</f>
        <v>13.943152000000001</v>
      </c>
      <c r="G8" s="9">
        <f t="shared" ref="G8:G22" si="2">W8/10000</f>
        <v>0</v>
      </c>
      <c r="H8" s="9">
        <f t="shared" ref="H8:H22" si="3">E8+F8+G8</f>
        <v>236.95315199999999</v>
      </c>
      <c r="I8" s="8" t="s">
        <v>44</v>
      </c>
      <c r="J8" s="9">
        <v>0</v>
      </c>
      <c r="K8" s="2">
        <v>786500</v>
      </c>
      <c r="L8" s="2">
        <v>1443600</v>
      </c>
      <c r="R8" s="2">
        <f t="shared" ref="R8:R22" si="4">SUM(X8:CE8)</f>
        <v>45972.520000000004</v>
      </c>
      <c r="S8" s="2">
        <f>4025*11</f>
        <v>44275</v>
      </c>
      <c r="T8" s="2">
        <v>597</v>
      </c>
      <c r="U8" s="2">
        <f>3118*11</f>
        <v>34298</v>
      </c>
      <c r="V8" s="2">
        <f>1299*11</f>
        <v>14289</v>
      </c>
      <c r="W8" s="2">
        <v>0</v>
      </c>
      <c r="X8" s="2"/>
      <c r="Y8" s="2"/>
      <c r="Z8" s="2"/>
      <c r="AA8" s="2"/>
      <c r="AB8" s="2"/>
      <c r="AC8" s="2">
        <v>2818.08</v>
      </c>
      <c r="AD8" s="2">
        <v>88.07</v>
      </c>
      <c r="AE8" s="2">
        <v>1761.3</v>
      </c>
      <c r="AF8" s="2">
        <v>84.54</v>
      </c>
      <c r="AG8" s="2">
        <v>88.07</v>
      </c>
      <c r="AH8" s="1">
        <v>1409.04</v>
      </c>
      <c r="AI8" s="1">
        <v>44.04</v>
      </c>
      <c r="AJ8" s="1">
        <v>880.66</v>
      </c>
      <c r="AK8" s="1">
        <v>42.27</v>
      </c>
      <c r="AL8" s="1">
        <v>88.07</v>
      </c>
      <c r="AM8" s="1">
        <v>1409.04</v>
      </c>
      <c r="AN8" s="1">
        <v>44.04</v>
      </c>
      <c r="AO8" s="1">
        <v>880.66</v>
      </c>
      <c r="AP8" s="1">
        <v>42.27</v>
      </c>
      <c r="AQ8" s="1">
        <v>88.07</v>
      </c>
      <c r="AR8" s="1">
        <v>1409.04</v>
      </c>
      <c r="AS8" s="1">
        <v>44.04</v>
      </c>
      <c r="AT8" s="1">
        <v>880.66</v>
      </c>
      <c r="AU8" s="1">
        <v>42.27</v>
      </c>
      <c r="AV8" s="1">
        <v>88.07</v>
      </c>
      <c r="AW8" s="1">
        <v>1409.04</v>
      </c>
      <c r="AX8" s="1">
        <v>44.04</v>
      </c>
      <c r="AY8" s="1">
        <v>880.66</v>
      </c>
      <c r="AZ8" s="1">
        <v>42.27</v>
      </c>
      <c r="BA8" s="1">
        <v>88.07</v>
      </c>
      <c r="BB8" s="1">
        <v>3035.04</v>
      </c>
      <c r="BC8" s="1">
        <v>94.85</v>
      </c>
      <c r="BD8" s="1">
        <v>1896.9</v>
      </c>
      <c r="BE8" s="1">
        <v>91.05</v>
      </c>
      <c r="BF8" s="1">
        <v>94.85</v>
      </c>
      <c r="BG8" s="1">
        <v>3035.04</v>
      </c>
      <c r="BH8" s="1">
        <v>94.85</v>
      </c>
      <c r="BI8" s="1">
        <v>1896.9</v>
      </c>
      <c r="BJ8" s="1">
        <v>91.05</v>
      </c>
      <c r="BK8" s="1">
        <v>94.85</v>
      </c>
      <c r="BL8" s="1">
        <v>3035.04</v>
      </c>
      <c r="BM8" s="1">
        <v>94.85</v>
      </c>
      <c r="BN8" s="1">
        <v>1896.9</v>
      </c>
      <c r="BO8" s="1">
        <v>91.05</v>
      </c>
      <c r="BP8" s="1">
        <v>94.85</v>
      </c>
      <c r="BQ8" s="1">
        <v>3035.04</v>
      </c>
      <c r="BR8" s="1">
        <v>94.85</v>
      </c>
      <c r="BS8" s="1">
        <v>1896.9</v>
      </c>
      <c r="BT8" s="1">
        <v>91.05</v>
      </c>
      <c r="BU8" s="1">
        <v>94.85</v>
      </c>
      <c r="BV8" s="1">
        <v>3035.04</v>
      </c>
      <c r="BW8" s="1">
        <v>94.85</v>
      </c>
      <c r="BX8" s="1">
        <v>1896.9</v>
      </c>
      <c r="BY8" s="1">
        <v>91.05</v>
      </c>
      <c r="BZ8" s="1">
        <v>94.85</v>
      </c>
      <c r="CA8" s="1">
        <v>3035.04</v>
      </c>
      <c r="CB8" s="1">
        <v>94.85</v>
      </c>
      <c r="CC8" s="1">
        <v>1896.9</v>
      </c>
      <c r="CD8" s="1">
        <v>91.05</v>
      </c>
      <c r="CE8" s="1">
        <v>94.85</v>
      </c>
    </row>
    <row r="9" spans="2:83" ht="26" customHeight="1">
      <c r="B9" s="31" t="s">
        <v>48</v>
      </c>
      <c r="C9" s="8" t="s">
        <v>46</v>
      </c>
      <c r="D9" s="9" t="s">
        <v>49</v>
      </c>
      <c r="E9" s="33">
        <f>(K9+L9+K10+L10)/10000</f>
        <v>71.086200000000005</v>
      </c>
      <c r="F9" s="33">
        <f>(R9+S9+T9+U9+V9+R10+S10+T10+U10+V10)/10000</f>
        <v>14.906989999999999</v>
      </c>
      <c r="G9" s="33">
        <f>(W9+W10)/10000</f>
        <v>3.96</v>
      </c>
      <c r="H9" s="33">
        <f t="shared" si="3"/>
        <v>89.953189999999992</v>
      </c>
      <c r="I9" s="31" t="s">
        <v>44</v>
      </c>
      <c r="J9" s="33">
        <v>0</v>
      </c>
      <c r="K9" s="2">
        <v>18167</v>
      </c>
      <c r="L9" s="2">
        <v>47050</v>
      </c>
      <c r="R9" s="2">
        <f t="shared" si="4"/>
        <v>4840.0599999999995</v>
      </c>
      <c r="S9" s="2">
        <v>3850.86</v>
      </c>
      <c r="T9" s="2">
        <v>597</v>
      </c>
      <c r="U9" s="2">
        <v>2935</v>
      </c>
      <c r="V9" s="2">
        <f>1223</f>
        <v>1223</v>
      </c>
      <c r="W9" s="2">
        <v>0</v>
      </c>
      <c r="X9" s="2">
        <v>2818.08</v>
      </c>
      <c r="Y9" s="2">
        <v>88.07</v>
      </c>
      <c r="Z9" s="2">
        <v>1761.3</v>
      </c>
      <c r="AA9" s="2">
        <v>84.54</v>
      </c>
      <c r="AB9" s="2">
        <v>88.07</v>
      </c>
      <c r="AC9" s="2"/>
      <c r="AD9" s="2"/>
      <c r="AE9" s="2"/>
      <c r="AF9" s="2"/>
      <c r="AG9" s="2"/>
    </row>
    <row r="10" spans="2:83" ht="26" customHeight="1">
      <c r="B10" s="32"/>
      <c r="C10" s="8" t="s">
        <v>50</v>
      </c>
      <c r="D10" s="9" t="s">
        <v>47</v>
      </c>
      <c r="E10" s="34"/>
      <c r="F10" s="34"/>
      <c r="G10" s="34"/>
      <c r="H10" s="34"/>
      <c r="I10" s="32"/>
      <c r="J10" s="34"/>
      <c r="K10" s="2">
        <v>179850</v>
      </c>
      <c r="L10" s="2">
        <v>465795</v>
      </c>
      <c r="R10" s="2">
        <f t="shared" si="4"/>
        <v>45972.520000000004</v>
      </c>
      <c r="S10" s="2">
        <f>3850.86*11</f>
        <v>42359.46</v>
      </c>
      <c r="T10" s="2">
        <v>0</v>
      </c>
      <c r="U10" s="2">
        <f>2935*5+3118*6</f>
        <v>33383</v>
      </c>
      <c r="V10" s="2">
        <f>1223*5+1299*6</f>
        <v>13909</v>
      </c>
      <c r="W10" s="2">
        <f>3600*11</f>
        <v>39600</v>
      </c>
      <c r="X10" s="2"/>
      <c r="Y10" s="2"/>
      <c r="Z10" s="2"/>
      <c r="AA10" s="2"/>
      <c r="AB10" s="2"/>
      <c r="AC10" s="2">
        <v>2818.08</v>
      </c>
      <c r="AD10" s="2">
        <v>88.07</v>
      </c>
      <c r="AE10" s="2">
        <v>1761.3</v>
      </c>
      <c r="AF10" s="2">
        <v>84.54</v>
      </c>
      <c r="AG10" s="2">
        <v>88.07</v>
      </c>
      <c r="AH10" s="1">
        <v>1409.04</v>
      </c>
      <c r="AI10" s="1">
        <v>44.04</v>
      </c>
      <c r="AJ10" s="1">
        <v>880.66</v>
      </c>
      <c r="AK10" s="1">
        <v>42.27</v>
      </c>
      <c r="AL10" s="1">
        <v>88.07</v>
      </c>
      <c r="AM10" s="1">
        <v>1409.04</v>
      </c>
      <c r="AN10" s="1">
        <v>44.04</v>
      </c>
      <c r="AO10" s="1">
        <v>880.66</v>
      </c>
      <c r="AP10" s="1">
        <v>42.27</v>
      </c>
      <c r="AQ10" s="1">
        <v>88.07</v>
      </c>
      <c r="AR10" s="1">
        <v>1409.04</v>
      </c>
      <c r="AS10" s="1">
        <v>44.04</v>
      </c>
      <c r="AT10" s="1">
        <v>880.66</v>
      </c>
      <c r="AU10" s="1">
        <v>42.27</v>
      </c>
      <c r="AV10" s="1">
        <v>88.07</v>
      </c>
      <c r="AW10" s="1">
        <v>1409.04</v>
      </c>
      <c r="AX10" s="1">
        <v>44.04</v>
      </c>
      <c r="AY10" s="1">
        <v>880.66</v>
      </c>
      <c r="AZ10" s="1">
        <v>42.27</v>
      </c>
      <c r="BA10" s="1">
        <v>88.07</v>
      </c>
      <c r="BB10" s="1">
        <v>3035.04</v>
      </c>
      <c r="BC10" s="1">
        <v>94.85</v>
      </c>
      <c r="BD10" s="1">
        <v>1896.9</v>
      </c>
      <c r="BE10" s="1">
        <v>91.05</v>
      </c>
      <c r="BF10" s="1">
        <v>94.85</v>
      </c>
      <c r="BG10" s="1">
        <v>3035.04</v>
      </c>
      <c r="BH10" s="1">
        <v>94.85</v>
      </c>
      <c r="BI10" s="1">
        <v>1896.9</v>
      </c>
      <c r="BJ10" s="1">
        <v>91.05</v>
      </c>
      <c r="BK10" s="1">
        <v>94.85</v>
      </c>
      <c r="BL10" s="1">
        <v>3035.04</v>
      </c>
      <c r="BM10" s="1">
        <v>94.85</v>
      </c>
      <c r="BN10" s="1">
        <v>1896.9</v>
      </c>
      <c r="BO10" s="1">
        <v>91.05</v>
      </c>
      <c r="BP10" s="1">
        <v>94.85</v>
      </c>
      <c r="BQ10" s="1">
        <v>3035.04</v>
      </c>
      <c r="BR10" s="1">
        <v>94.85</v>
      </c>
      <c r="BS10" s="1">
        <v>1896.9</v>
      </c>
      <c r="BT10" s="1">
        <v>91.05</v>
      </c>
      <c r="BU10" s="1">
        <v>94.85</v>
      </c>
      <c r="BV10" s="1">
        <v>3035.04</v>
      </c>
      <c r="BW10" s="1">
        <v>94.85</v>
      </c>
      <c r="BX10" s="1">
        <v>1896.9</v>
      </c>
      <c r="BY10" s="1">
        <v>91.05</v>
      </c>
      <c r="BZ10" s="1">
        <v>94.85</v>
      </c>
      <c r="CA10" s="1">
        <v>3035.04</v>
      </c>
      <c r="CB10" s="1">
        <v>94.85</v>
      </c>
      <c r="CC10" s="1">
        <v>1896.9</v>
      </c>
      <c r="CD10" s="1">
        <v>91.05</v>
      </c>
      <c r="CE10" s="1">
        <v>94.85</v>
      </c>
    </row>
    <row r="11" spans="2:83" ht="26" customHeight="1">
      <c r="B11" s="8" t="s">
        <v>51</v>
      </c>
      <c r="C11" s="8" t="s">
        <v>52</v>
      </c>
      <c r="D11" s="9" t="s">
        <v>53</v>
      </c>
      <c r="E11" s="9">
        <f t="shared" si="0"/>
        <v>70.433999999999997</v>
      </c>
      <c r="F11" s="9">
        <f t="shared" si="1"/>
        <v>14.101982000000001</v>
      </c>
      <c r="G11" s="9">
        <f t="shared" si="2"/>
        <v>3.5887500000000001</v>
      </c>
      <c r="H11" s="9">
        <f t="shared" si="3"/>
        <v>88.124732000000009</v>
      </c>
      <c r="I11" s="8" t="s">
        <v>44</v>
      </c>
      <c r="J11" s="9">
        <v>0</v>
      </c>
      <c r="K11" s="2">
        <v>196200</v>
      </c>
      <c r="L11" s="2">
        <v>508140</v>
      </c>
      <c r="R11" s="2">
        <f t="shared" si="4"/>
        <v>50812.580000000009</v>
      </c>
      <c r="S11" s="2">
        <f>3050.52*12</f>
        <v>36606.239999999998</v>
      </c>
      <c r="T11" s="2">
        <v>597</v>
      </c>
      <c r="U11" s="2">
        <f>3118*12</f>
        <v>37416</v>
      </c>
      <c r="V11" s="2">
        <f>1299*12</f>
        <v>15588</v>
      </c>
      <c r="W11" s="2">
        <v>35887.5</v>
      </c>
      <c r="X11" s="2">
        <v>2818.08</v>
      </c>
      <c r="Y11" s="2">
        <v>88.07</v>
      </c>
      <c r="Z11" s="2">
        <v>1761.3</v>
      </c>
      <c r="AA11" s="2">
        <v>84.54</v>
      </c>
      <c r="AB11" s="2">
        <v>88.07</v>
      </c>
      <c r="AC11" s="2">
        <v>2818.08</v>
      </c>
      <c r="AD11" s="2">
        <v>88.07</v>
      </c>
      <c r="AE11" s="2">
        <v>1761.3</v>
      </c>
      <c r="AF11" s="2">
        <v>84.54</v>
      </c>
      <c r="AG11" s="2">
        <v>88.07</v>
      </c>
      <c r="AH11" s="1">
        <v>1409.04</v>
      </c>
      <c r="AI11" s="1">
        <v>44.04</v>
      </c>
      <c r="AJ11" s="1">
        <v>880.66</v>
      </c>
      <c r="AK11" s="1">
        <v>42.27</v>
      </c>
      <c r="AL11" s="1">
        <v>88.07</v>
      </c>
      <c r="AM11" s="1">
        <v>1409.04</v>
      </c>
      <c r="AN11" s="1">
        <v>44.04</v>
      </c>
      <c r="AO11" s="1">
        <v>880.66</v>
      </c>
      <c r="AP11" s="1">
        <v>42.27</v>
      </c>
      <c r="AQ11" s="1">
        <v>88.07</v>
      </c>
      <c r="AR11" s="1">
        <v>1409.04</v>
      </c>
      <c r="AS11" s="1">
        <v>44.04</v>
      </c>
      <c r="AT11" s="1">
        <v>880.66</v>
      </c>
      <c r="AU11" s="1">
        <v>42.27</v>
      </c>
      <c r="AV11" s="1">
        <v>88.07</v>
      </c>
      <c r="AW11" s="1">
        <v>1409.04</v>
      </c>
      <c r="AX11" s="1">
        <v>44.04</v>
      </c>
      <c r="AY11" s="1">
        <v>880.66</v>
      </c>
      <c r="AZ11" s="1">
        <v>42.27</v>
      </c>
      <c r="BA11" s="1">
        <v>88.07</v>
      </c>
      <c r="BB11" s="1">
        <v>3035.04</v>
      </c>
      <c r="BC11" s="1">
        <v>94.85</v>
      </c>
      <c r="BD11" s="1">
        <v>1896.9</v>
      </c>
      <c r="BE11" s="1">
        <v>91.05</v>
      </c>
      <c r="BF11" s="1">
        <v>94.85</v>
      </c>
      <c r="BG11" s="1">
        <v>3035.04</v>
      </c>
      <c r="BH11" s="1">
        <v>94.85</v>
      </c>
      <c r="BI11" s="1">
        <v>1896.9</v>
      </c>
      <c r="BJ11" s="1">
        <v>91.05</v>
      </c>
      <c r="BK11" s="1">
        <v>94.85</v>
      </c>
      <c r="BL11" s="1">
        <v>3035.04</v>
      </c>
      <c r="BM11" s="1">
        <v>94.85</v>
      </c>
      <c r="BN11" s="1">
        <v>1896.9</v>
      </c>
      <c r="BO11" s="1">
        <v>91.05</v>
      </c>
      <c r="BP11" s="1">
        <v>94.85</v>
      </c>
      <c r="BQ11" s="1">
        <v>3035.04</v>
      </c>
      <c r="BR11" s="1">
        <v>94.85</v>
      </c>
      <c r="BS11" s="1">
        <v>1896.9</v>
      </c>
      <c r="BT11" s="1">
        <v>91.05</v>
      </c>
      <c r="BU11" s="1">
        <v>94.85</v>
      </c>
      <c r="BV11" s="1">
        <v>3035.04</v>
      </c>
      <c r="BW11" s="1">
        <v>94.85</v>
      </c>
      <c r="BX11" s="1">
        <v>1896.9</v>
      </c>
      <c r="BY11" s="1">
        <v>91.05</v>
      </c>
      <c r="BZ11" s="1">
        <v>94.85</v>
      </c>
      <c r="CA11" s="1">
        <v>3035.04</v>
      </c>
      <c r="CB11" s="1">
        <v>94.85</v>
      </c>
      <c r="CC11" s="1">
        <v>1896.9</v>
      </c>
      <c r="CD11" s="1">
        <v>91.05</v>
      </c>
      <c r="CE11" s="1">
        <v>94.85</v>
      </c>
    </row>
    <row r="12" spans="2:83" ht="26" customHeight="1">
      <c r="B12" s="8" t="s">
        <v>54</v>
      </c>
      <c r="C12" s="8" t="s">
        <v>55</v>
      </c>
      <c r="D12" s="9" t="s">
        <v>76</v>
      </c>
      <c r="E12" s="9">
        <f t="shared" si="0"/>
        <v>70.433999999999997</v>
      </c>
      <c r="F12" s="9">
        <f t="shared" si="1"/>
        <v>15.234158000000001</v>
      </c>
      <c r="G12" s="9">
        <f t="shared" si="2"/>
        <v>4.32</v>
      </c>
      <c r="H12" s="9">
        <f t="shared" si="3"/>
        <v>89.988157999999999</v>
      </c>
      <c r="I12" s="8" t="s">
        <v>44</v>
      </c>
      <c r="J12" s="9">
        <v>0</v>
      </c>
      <c r="K12" s="2">
        <v>196200</v>
      </c>
      <c r="L12" s="2">
        <v>508140</v>
      </c>
      <c r="R12" s="2">
        <f t="shared" si="4"/>
        <v>50812.580000000009</v>
      </c>
      <c r="S12" s="2">
        <f>4025*12</f>
        <v>48300</v>
      </c>
      <c r="T12" s="2">
        <v>597</v>
      </c>
      <c r="U12" s="2">
        <f>3074*6+3118*6</f>
        <v>37152</v>
      </c>
      <c r="V12" s="2">
        <f>1281*6+1299*6</f>
        <v>15480</v>
      </c>
      <c r="W12" s="2">
        <v>43200</v>
      </c>
      <c r="X12" s="2">
        <v>2818.08</v>
      </c>
      <c r="Y12" s="2">
        <v>88.07</v>
      </c>
      <c r="Z12" s="2">
        <v>1761.3</v>
      </c>
      <c r="AA12" s="2">
        <v>84.54</v>
      </c>
      <c r="AB12" s="2">
        <v>88.07</v>
      </c>
      <c r="AC12" s="2">
        <v>2818.08</v>
      </c>
      <c r="AD12" s="2">
        <v>88.07</v>
      </c>
      <c r="AE12" s="2">
        <v>1761.3</v>
      </c>
      <c r="AF12" s="2">
        <v>84.54</v>
      </c>
      <c r="AG12" s="2">
        <v>88.07</v>
      </c>
      <c r="AH12" s="1">
        <v>1409.04</v>
      </c>
      <c r="AI12" s="1">
        <v>44.04</v>
      </c>
      <c r="AJ12" s="1">
        <v>880.66</v>
      </c>
      <c r="AK12" s="1">
        <v>42.27</v>
      </c>
      <c r="AL12" s="1">
        <v>88.07</v>
      </c>
      <c r="AM12" s="1">
        <v>1409.04</v>
      </c>
      <c r="AN12" s="1">
        <v>44.04</v>
      </c>
      <c r="AO12" s="1">
        <v>880.66</v>
      </c>
      <c r="AP12" s="1">
        <v>42.27</v>
      </c>
      <c r="AQ12" s="1">
        <v>88.07</v>
      </c>
      <c r="AR12" s="1">
        <v>1409.04</v>
      </c>
      <c r="AS12" s="1">
        <v>44.04</v>
      </c>
      <c r="AT12" s="1">
        <v>880.66</v>
      </c>
      <c r="AU12" s="1">
        <v>42.27</v>
      </c>
      <c r="AV12" s="1">
        <v>88.07</v>
      </c>
      <c r="AW12" s="1">
        <v>1409.04</v>
      </c>
      <c r="AX12" s="1">
        <v>44.04</v>
      </c>
      <c r="AY12" s="1">
        <v>880.66</v>
      </c>
      <c r="AZ12" s="1">
        <v>42.27</v>
      </c>
      <c r="BA12" s="1">
        <v>88.07</v>
      </c>
      <c r="BB12" s="1">
        <v>3035.04</v>
      </c>
      <c r="BC12" s="1">
        <v>94.85</v>
      </c>
      <c r="BD12" s="1">
        <v>1896.9</v>
      </c>
      <c r="BE12" s="1">
        <v>91.05</v>
      </c>
      <c r="BF12" s="1">
        <v>94.85</v>
      </c>
      <c r="BG12" s="1">
        <v>3035.04</v>
      </c>
      <c r="BH12" s="1">
        <v>94.85</v>
      </c>
      <c r="BI12" s="1">
        <v>1896.9</v>
      </c>
      <c r="BJ12" s="1">
        <v>91.05</v>
      </c>
      <c r="BK12" s="1">
        <v>94.85</v>
      </c>
      <c r="BL12" s="1">
        <v>3035.04</v>
      </c>
      <c r="BM12" s="1">
        <v>94.85</v>
      </c>
      <c r="BN12" s="1">
        <v>1896.9</v>
      </c>
      <c r="BO12" s="1">
        <v>91.05</v>
      </c>
      <c r="BP12" s="1">
        <v>94.85</v>
      </c>
      <c r="BQ12" s="1">
        <v>3035.04</v>
      </c>
      <c r="BR12" s="1">
        <v>94.85</v>
      </c>
      <c r="BS12" s="1">
        <v>1896.9</v>
      </c>
      <c r="BT12" s="1">
        <v>91.05</v>
      </c>
      <c r="BU12" s="1">
        <v>94.85</v>
      </c>
      <c r="BV12" s="1">
        <v>3035.04</v>
      </c>
      <c r="BW12" s="1">
        <v>94.85</v>
      </c>
      <c r="BX12" s="1">
        <v>1896.9</v>
      </c>
      <c r="BY12" s="1">
        <v>91.05</v>
      </c>
      <c r="BZ12" s="1">
        <v>94.85</v>
      </c>
      <c r="CA12" s="1">
        <v>3035.04</v>
      </c>
      <c r="CB12" s="1">
        <v>94.85</v>
      </c>
      <c r="CC12" s="1">
        <v>1896.9</v>
      </c>
      <c r="CD12" s="1">
        <v>91.05</v>
      </c>
      <c r="CE12" s="1">
        <v>94.85</v>
      </c>
    </row>
    <row r="13" spans="2:83" ht="26" customHeight="1">
      <c r="B13" s="31" t="s">
        <v>56</v>
      </c>
      <c r="C13" s="8" t="s">
        <v>57</v>
      </c>
      <c r="D13" s="9" t="s">
        <v>58</v>
      </c>
      <c r="E13" s="33">
        <f>(K13+L13+K14+L14)/10000</f>
        <v>186.34950000000001</v>
      </c>
      <c r="F13" s="33">
        <f>(R13+S13+T13+U13+V13+R14+S14+T14+U14+V14)/10000</f>
        <v>14.067278</v>
      </c>
      <c r="G13" s="33">
        <f>(W13+W14)/10000</f>
        <v>4.32</v>
      </c>
      <c r="H13" s="33">
        <f t="shared" si="3"/>
        <v>204.73677799999999</v>
      </c>
      <c r="I13" s="31" t="s">
        <v>44</v>
      </c>
      <c r="J13" s="33">
        <v>0</v>
      </c>
      <c r="K13" s="2">
        <v>16350</v>
      </c>
      <c r="L13" s="2">
        <v>42345</v>
      </c>
      <c r="R13" s="2">
        <f t="shared" si="4"/>
        <v>4840.0599999999995</v>
      </c>
      <c r="S13" s="2">
        <v>3021.6</v>
      </c>
      <c r="T13" s="2">
        <v>597</v>
      </c>
      <c r="U13" s="2">
        <v>3118</v>
      </c>
      <c r="V13" s="2">
        <v>1299</v>
      </c>
      <c r="W13" s="2">
        <v>3600</v>
      </c>
      <c r="X13" s="2">
        <v>2818.08</v>
      </c>
      <c r="Y13" s="2">
        <v>88.07</v>
      </c>
      <c r="Z13" s="2">
        <v>1761.3</v>
      </c>
      <c r="AA13" s="2">
        <v>84.54</v>
      </c>
      <c r="AB13" s="2">
        <v>88.07</v>
      </c>
      <c r="AC13" s="2"/>
      <c r="AD13" s="2"/>
      <c r="AE13" s="2"/>
      <c r="AF13" s="2"/>
      <c r="AG13" s="2"/>
    </row>
    <row r="14" spans="2:83" ht="26" customHeight="1">
      <c r="B14" s="32"/>
      <c r="C14" s="8" t="s">
        <v>59</v>
      </c>
      <c r="D14" s="9" t="s">
        <v>60</v>
      </c>
      <c r="E14" s="34"/>
      <c r="F14" s="34"/>
      <c r="G14" s="34"/>
      <c r="H14" s="34"/>
      <c r="I14" s="32"/>
      <c r="J14" s="34"/>
      <c r="K14" s="2">
        <v>629200</v>
      </c>
      <c r="L14" s="2">
        <v>1175600</v>
      </c>
      <c r="R14" s="2">
        <f t="shared" si="4"/>
        <v>45972.520000000004</v>
      </c>
      <c r="S14" s="2">
        <f>3021.6*11</f>
        <v>33237.599999999999</v>
      </c>
      <c r="T14" s="2">
        <v>0</v>
      </c>
      <c r="U14" s="2">
        <f t="shared" ref="U14:U17" si="5">3118*11</f>
        <v>34298</v>
      </c>
      <c r="V14" s="2">
        <f t="shared" ref="V14:V17" si="6">1299*11</f>
        <v>14289</v>
      </c>
      <c r="W14" s="2">
        <v>39600</v>
      </c>
      <c r="X14" s="2"/>
      <c r="Y14" s="2"/>
      <c r="Z14" s="2"/>
      <c r="AA14" s="2"/>
      <c r="AB14" s="2"/>
      <c r="AC14" s="2">
        <v>2818.08</v>
      </c>
      <c r="AD14" s="2">
        <v>88.07</v>
      </c>
      <c r="AE14" s="2">
        <v>1761.3</v>
      </c>
      <c r="AF14" s="2">
        <v>84.54</v>
      </c>
      <c r="AG14" s="2">
        <v>88.07</v>
      </c>
      <c r="AH14" s="1">
        <v>1409.04</v>
      </c>
      <c r="AI14" s="1">
        <v>44.04</v>
      </c>
      <c r="AJ14" s="1">
        <v>880.66</v>
      </c>
      <c r="AK14" s="1">
        <v>42.27</v>
      </c>
      <c r="AL14" s="1">
        <v>88.07</v>
      </c>
      <c r="AM14" s="1">
        <v>1409.04</v>
      </c>
      <c r="AN14" s="1">
        <v>44.04</v>
      </c>
      <c r="AO14" s="1">
        <v>880.66</v>
      </c>
      <c r="AP14" s="1">
        <v>42.27</v>
      </c>
      <c r="AQ14" s="1">
        <v>88.07</v>
      </c>
      <c r="AR14" s="1">
        <v>1409.04</v>
      </c>
      <c r="AS14" s="1">
        <v>44.04</v>
      </c>
      <c r="AT14" s="1">
        <v>880.66</v>
      </c>
      <c r="AU14" s="1">
        <v>42.27</v>
      </c>
      <c r="AV14" s="1">
        <v>88.07</v>
      </c>
      <c r="AW14" s="1">
        <v>1409.04</v>
      </c>
      <c r="AX14" s="1">
        <v>44.04</v>
      </c>
      <c r="AY14" s="1">
        <v>880.66</v>
      </c>
      <c r="AZ14" s="1">
        <v>42.27</v>
      </c>
      <c r="BA14" s="1">
        <v>88.07</v>
      </c>
      <c r="BB14" s="1">
        <v>3035.04</v>
      </c>
      <c r="BC14" s="1">
        <v>94.85</v>
      </c>
      <c r="BD14" s="1">
        <v>1896.9</v>
      </c>
      <c r="BE14" s="1">
        <v>91.05</v>
      </c>
      <c r="BF14" s="1">
        <v>94.85</v>
      </c>
      <c r="BG14" s="1">
        <v>3035.04</v>
      </c>
      <c r="BH14" s="1">
        <v>94.85</v>
      </c>
      <c r="BI14" s="1">
        <v>1896.9</v>
      </c>
      <c r="BJ14" s="1">
        <v>91.05</v>
      </c>
      <c r="BK14" s="1">
        <v>94.85</v>
      </c>
      <c r="BL14" s="1">
        <v>3035.04</v>
      </c>
      <c r="BM14" s="1">
        <v>94.85</v>
      </c>
      <c r="BN14" s="1">
        <v>1896.9</v>
      </c>
      <c r="BO14" s="1">
        <v>91.05</v>
      </c>
      <c r="BP14" s="1">
        <v>94.85</v>
      </c>
      <c r="BQ14" s="1">
        <v>3035.04</v>
      </c>
      <c r="BR14" s="1">
        <v>94.85</v>
      </c>
      <c r="BS14" s="1">
        <v>1896.9</v>
      </c>
      <c r="BT14" s="1">
        <v>91.05</v>
      </c>
      <c r="BU14" s="1">
        <v>94.85</v>
      </c>
      <c r="BV14" s="1">
        <v>3035.04</v>
      </c>
      <c r="BW14" s="1">
        <v>94.85</v>
      </c>
      <c r="BX14" s="1">
        <v>1896.9</v>
      </c>
      <c r="BY14" s="1">
        <v>91.05</v>
      </c>
      <c r="BZ14" s="1">
        <v>94.85</v>
      </c>
      <c r="CA14" s="1">
        <v>3035.04</v>
      </c>
      <c r="CB14" s="1">
        <v>94.85</v>
      </c>
      <c r="CC14" s="1">
        <v>1896.9</v>
      </c>
      <c r="CD14" s="1">
        <v>91.05</v>
      </c>
      <c r="CE14" s="1">
        <v>94.85</v>
      </c>
    </row>
    <row r="15" spans="2:83" ht="26" customHeight="1">
      <c r="B15" s="8" t="s">
        <v>61</v>
      </c>
      <c r="C15" s="8" t="s">
        <v>59</v>
      </c>
      <c r="D15" s="9" t="s">
        <v>62</v>
      </c>
      <c r="E15" s="9">
        <f t="shared" si="0"/>
        <v>171.7295</v>
      </c>
      <c r="F15" s="9">
        <f t="shared" si="1"/>
        <v>15.271358000000001</v>
      </c>
      <c r="G15" s="9">
        <f t="shared" si="2"/>
        <v>4.32</v>
      </c>
      <c r="H15" s="9">
        <f t="shared" si="3"/>
        <v>191.32085799999999</v>
      </c>
      <c r="I15" s="8" t="s">
        <v>44</v>
      </c>
      <c r="J15" s="9">
        <v>0</v>
      </c>
      <c r="K15" s="2">
        <f>16350+629200</f>
        <v>645550</v>
      </c>
      <c r="L15" s="2">
        <f>42345+1029400</f>
        <v>1071745</v>
      </c>
      <c r="R15" s="2">
        <f t="shared" si="4"/>
        <v>50812.580000000009</v>
      </c>
      <c r="S15" s="2">
        <f>4025*12</f>
        <v>48300</v>
      </c>
      <c r="T15" s="2">
        <v>597</v>
      </c>
      <c r="U15" s="2">
        <f>3118*12</f>
        <v>37416</v>
      </c>
      <c r="V15" s="2">
        <f>1299*12</f>
        <v>15588</v>
      </c>
      <c r="W15" s="2">
        <v>43200</v>
      </c>
      <c r="X15" s="2">
        <v>2818.08</v>
      </c>
      <c r="Y15" s="2">
        <v>88.07</v>
      </c>
      <c r="Z15" s="2">
        <v>1761.3</v>
      </c>
      <c r="AA15" s="2">
        <v>84.54</v>
      </c>
      <c r="AB15" s="2">
        <v>88.07</v>
      </c>
      <c r="AC15" s="2">
        <v>2818.08</v>
      </c>
      <c r="AD15" s="2">
        <v>88.07</v>
      </c>
      <c r="AE15" s="2">
        <v>1761.3</v>
      </c>
      <c r="AF15" s="2">
        <v>84.54</v>
      </c>
      <c r="AG15" s="2">
        <v>88.07</v>
      </c>
      <c r="AH15" s="1">
        <v>1409.04</v>
      </c>
      <c r="AI15" s="1">
        <v>44.04</v>
      </c>
      <c r="AJ15" s="1">
        <v>880.66</v>
      </c>
      <c r="AK15" s="1">
        <v>42.27</v>
      </c>
      <c r="AL15" s="1">
        <v>88.07</v>
      </c>
      <c r="AM15" s="1">
        <v>1409.04</v>
      </c>
      <c r="AN15" s="1">
        <v>44.04</v>
      </c>
      <c r="AO15" s="1">
        <v>880.66</v>
      </c>
      <c r="AP15" s="1">
        <v>42.27</v>
      </c>
      <c r="AQ15" s="1">
        <v>88.07</v>
      </c>
      <c r="AR15" s="1">
        <v>1409.04</v>
      </c>
      <c r="AS15" s="1">
        <v>44.04</v>
      </c>
      <c r="AT15" s="1">
        <v>880.66</v>
      </c>
      <c r="AU15" s="1">
        <v>42.27</v>
      </c>
      <c r="AV15" s="1">
        <v>88.07</v>
      </c>
      <c r="AW15" s="1">
        <v>1409.04</v>
      </c>
      <c r="AX15" s="1">
        <v>44.04</v>
      </c>
      <c r="AY15" s="1">
        <v>880.66</v>
      </c>
      <c r="AZ15" s="1">
        <v>42.27</v>
      </c>
      <c r="BA15" s="1">
        <v>88.07</v>
      </c>
      <c r="BB15" s="1">
        <v>3035.04</v>
      </c>
      <c r="BC15" s="1">
        <v>94.85</v>
      </c>
      <c r="BD15" s="1">
        <v>1896.9</v>
      </c>
      <c r="BE15" s="1">
        <v>91.05</v>
      </c>
      <c r="BF15" s="1">
        <v>94.85</v>
      </c>
      <c r="BG15" s="1">
        <v>3035.04</v>
      </c>
      <c r="BH15" s="1">
        <v>94.85</v>
      </c>
      <c r="BI15" s="1">
        <v>1896.9</v>
      </c>
      <c r="BJ15" s="1">
        <v>91.05</v>
      </c>
      <c r="BK15" s="1">
        <v>94.85</v>
      </c>
      <c r="BL15" s="1">
        <v>3035.04</v>
      </c>
      <c r="BM15" s="1">
        <v>94.85</v>
      </c>
      <c r="BN15" s="1">
        <v>1896.9</v>
      </c>
      <c r="BO15" s="1">
        <v>91.05</v>
      </c>
      <c r="BP15" s="1">
        <v>94.85</v>
      </c>
      <c r="BQ15" s="1">
        <v>3035.04</v>
      </c>
      <c r="BR15" s="1">
        <v>94.85</v>
      </c>
      <c r="BS15" s="1">
        <v>1896.9</v>
      </c>
      <c r="BT15" s="1">
        <v>91.05</v>
      </c>
      <c r="BU15" s="1">
        <v>94.85</v>
      </c>
      <c r="BV15" s="1">
        <v>3035.04</v>
      </c>
      <c r="BW15" s="1">
        <v>94.85</v>
      </c>
      <c r="BX15" s="1">
        <v>1896.9</v>
      </c>
      <c r="BY15" s="1">
        <v>91.05</v>
      </c>
      <c r="BZ15" s="1">
        <v>94.85</v>
      </c>
      <c r="CA15" s="1">
        <v>3035.04</v>
      </c>
      <c r="CB15" s="1">
        <v>94.85</v>
      </c>
      <c r="CC15" s="1">
        <v>1896.9</v>
      </c>
      <c r="CD15" s="1">
        <v>91.05</v>
      </c>
      <c r="CE15" s="1">
        <v>94.85</v>
      </c>
    </row>
    <row r="16" spans="2:83" ht="26" customHeight="1">
      <c r="B16" s="8" t="s">
        <v>63</v>
      </c>
      <c r="C16" s="8" t="s">
        <v>59</v>
      </c>
      <c r="D16" s="9" t="s">
        <v>47</v>
      </c>
      <c r="E16" s="9">
        <f t="shared" si="0"/>
        <v>179.97</v>
      </c>
      <c r="F16" s="9">
        <f t="shared" si="1"/>
        <v>12.594222</v>
      </c>
      <c r="G16" s="9">
        <f t="shared" si="2"/>
        <v>3.96</v>
      </c>
      <c r="H16" s="9">
        <f t="shared" si="3"/>
        <v>196.52422200000001</v>
      </c>
      <c r="I16" s="8" t="s">
        <v>44</v>
      </c>
      <c r="J16" s="9">
        <v>0</v>
      </c>
      <c r="K16" s="2">
        <v>629200</v>
      </c>
      <c r="L16" s="2">
        <v>1170500</v>
      </c>
      <c r="R16" s="2">
        <f t="shared" si="4"/>
        <v>45972.520000000004</v>
      </c>
      <c r="S16" s="2">
        <f>2798.7*11</f>
        <v>30785.699999999997</v>
      </c>
      <c r="T16" s="2">
        <v>597</v>
      </c>
      <c r="U16" s="2">
        <f t="shared" si="5"/>
        <v>34298</v>
      </c>
      <c r="V16" s="2">
        <f t="shared" si="6"/>
        <v>14289</v>
      </c>
      <c r="W16" s="2">
        <f>3600*11</f>
        <v>39600</v>
      </c>
      <c r="X16" s="2"/>
      <c r="Y16" s="2"/>
      <c r="Z16" s="2"/>
      <c r="AA16" s="2"/>
      <c r="AB16" s="2"/>
      <c r="AC16" s="2">
        <v>2818.08</v>
      </c>
      <c r="AD16" s="2">
        <v>88.07</v>
      </c>
      <c r="AE16" s="2">
        <v>1761.3</v>
      </c>
      <c r="AF16" s="2">
        <v>84.54</v>
      </c>
      <c r="AG16" s="2">
        <v>88.07</v>
      </c>
      <c r="AH16" s="1">
        <v>1409.04</v>
      </c>
      <c r="AI16" s="1">
        <v>44.04</v>
      </c>
      <c r="AJ16" s="1">
        <v>880.66</v>
      </c>
      <c r="AK16" s="1">
        <v>42.27</v>
      </c>
      <c r="AL16" s="1">
        <v>88.07</v>
      </c>
      <c r="AM16" s="1">
        <v>1409.04</v>
      </c>
      <c r="AN16" s="1">
        <v>44.04</v>
      </c>
      <c r="AO16" s="1">
        <v>880.66</v>
      </c>
      <c r="AP16" s="1">
        <v>42.27</v>
      </c>
      <c r="AQ16" s="1">
        <v>88.07</v>
      </c>
      <c r="AR16" s="1">
        <v>1409.04</v>
      </c>
      <c r="AS16" s="1">
        <v>44.04</v>
      </c>
      <c r="AT16" s="1">
        <v>880.66</v>
      </c>
      <c r="AU16" s="1">
        <v>42.27</v>
      </c>
      <c r="AV16" s="1">
        <v>88.07</v>
      </c>
      <c r="AW16" s="1">
        <v>1409.04</v>
      </c>
      <c r="AX16" s="1">
        <v>44.04</v>
      </c>
      <c r="AY16" s="1">
        <v>880.66</v>
      </c>
      <c r="AZ16" s="1">
        <v>42.27</v>
      </c>
      <c r="BA16" s="1">
        <v>88.07</v>
      </c>
      <c r="BB16" s="1">
        <v>3035.04</v>
      </c>
      <c r="BC16" s="1">
        <v>94.85</v>
      </c>
      <c r="BD16" s="1">
        <v>1896.9</v>
      </c>
      <c r="BE16" s="1">
        <v>91.05</v>
      </c>
      <c r="BF16" s="1">
        <v>94.85</v>
      </c>
      <c r="BG16" s="1">
        <v>3035.04</v>
      </c>
      <c r="BH16" s="1">
        <v>94.85</v>
      </c>
      <c r="BI16" s="1">
        <v>1896.9</v>
      </c>
      <c r="BJ16" s="1">
        <v>91.05</v>
      </c>
      <c r="BK16" s="1">
        <v>94.85</v>
      </c>
      <c r="BL16" s="1">
        <v>3035.04</v>
      </c>
      <c r="BM16" s="1">
        <v>94.85</v>
      </c>
      <c r="BN16" s="1">
        <v>1896.9</v>
      </c>
      <c r="BO16" s="1">
        <v>91.05</v>
      </c>
      <c r="BP16" s="1">
        <v>94.85</v>
      </c>
      <c r="BQ16" s="1">
        <v>3035.04</v>
      </c>
      <c r="BR16" s="1">
        <v>94.85</v>
      </c>
      <c r="BS16" s="1">
        <v>1896.9</v>
      </c>
      <c r="BT16" s="1">
        <v>91.05</v>
      </c>
      <c r="BU16" s="1">
        <v>94.85</v>
      </c>
      <c r="BV16" s="1">
        <v>3035.04</v>
      </c>
      <c r="BW16" s="1">
        <v>94.85</v>
      </c>
      <c r="BX16" s="1">
        <v>1896.9</v>
      </c>
      <c r="BY16" s="1">
        <v>91.05</v>
      </c>
      <c r="BZ16" s="1">
        <v>94.85</v>
      </c>
      <c r="CA16" s="1">
        <v>3035.04</v>
      </c>
      <c r="CB16" s="1">
        <v>94.85</v>
      </c>
      <c r="CC16" s="1">
        <v>1896.9</v>
      </c>
      <c r="CD16" s="1">
        <v>91.05</v>
      </c>
      <c r="CE16" s="1">
        <v>94.85</v>
      </c>
    </row>
    <row r="17" spans="2:83" ht="26" customHeight="1">
      <c r="B17" s="8" t="s">
        <v>64</v>
      </c>
      <c r="C17" s="8" t="s">
        <v>59</v>
      </c>
      <c r="D17" s="9" t="s">
        <v>47</v>
      </c>
      <c r="E17" s="9">
        <f t="shared" si="0"/>
        <v>164.56</v>
      </c>
      <c r="F17" s="9">
        <f t="shared" si="1"/>
        <v>13.943152000000001</v>
      </c>
      <c r="G17" s="9">
        <f t="shared" si="2"/>
        <v>3.96</v>
      </c>
      <c r="H17" s="9">
        <f t="shared" si="3"/>
        <v>182.46315200000001</v>
      </c>
      <c r="I17" s="8" t="s">
        <v>44</v>
      </c>
      <c r="J17" s="9">
        <v>0</v>
      </c>
      <c r="K17" s="2">
        <v>629200</v>
      </c>
      <c r="L17" s="2">
        <v>1016400</v>
      </c>
      <c r="R17" s="2">
        <f t="shared" si="4"/>
        <v>45972.520000000004</v>
      </c>
      <c r="S17" s="2">
        <f>4025*11</f>
        <v>44275</v>
      </c>
      <c r="T17" s="2">
        <v>597</v>
      </c>
      <c r="U17" s="2">
        <f t="shared" si="5"/>
        <v>34298</v>
      </c>
      <c r="V17" s="2">
        <f t="shared" si="6"/>
        <v>14289</v>
      </c>
      <c r="W17" s="2">
        <f>3600*11</f>
        <v>39600</v>
      </c>
      <c r="X17" s="2"/>
      <c r="Y17" s="2"/>
      <c r="Z17" s="2"/>
      <c r="AA17" s="2"/>
      <c r="AB17" s="2"/>
      <c r="AC17" s="2">
        <v>2818.08</v>
      </c>
      <c r="AD17" s="2">
        <v>88.07</v>
      </c>
      <c r="AE17" s="2">
        <v>1761.3</v>
      </c>
      <c r="AF17" s="2">
        <v>84.54</v>
      </c>
      <c r="AG17" s="2">
        <v>88.07</v>
      </c>
      <c r="AH17" s="1">
        <v>1409.04</v>
      </c>
      <c r="AI17" s="1">
        <v>44.04</v>
      </c>
      <c r="AJ17" s="1">
        <v>880.66</v>
      </c>
      <c r="AK17" s="1">
        <v>42.27</v>
      </c>
      <c r="AL17" s="1">
        <v>88.07</v>
      </c>
      <c r="AM17" s="1">
        <v>1409.04</v>
      </c>
      <c r="AN17" s="1">
        <v>44.04</v>
      </c>
      <c r="AO17" s="1">
        <v>880.66</v>
      </c>
      <c r="AP17" s="1">
        <v>42.27</v>
      </c>
      <c r="AQ17" s="1">
        <v>88.07</v>
      </c>
      <c r="AR17" s="1">
        <v>1409.04</v>
      </c>
      <c r="AS17" s="1">
        <v>44.04</v>
      </c>
      <c r="AT17" s="1">
        <v>880.66</v>
      </c>
      <c r="AU17" s="1">
        <v>42.27</v>
      </c>
      <c r="AV17" s="1">
        <v>88.07</v>
      </c>
      <c r="AW17" s="1">
        <v>1409.04</v>
      </c>
      <c r="AX17" s="1">
        <v>44.04</v>
      </c>
      <c r="AY17" s="1">
        <v>880.66</v>
      </c>
      <c r="AZ17" s="1">
        <v>42.27</v>
      </c>
      <c r="BA17" s="1">
        <v>88.07</v>
      </c>
      <c r="BB17" s="1">
        <v>3035.04</v>
      </c>
      <c r="BC17" s="1">
        <v>94.85</v>
      </c>
      <c r="BD17" s="1">
        <v>1896.9</v>
      </c>
      <c r="BE17" s="1">
        <v>91.05</v>
      </c>
      <c r="BF17" s="1">
        <v>94.85</v>
      </c>
      <c r="BG17" s="1">
        <v>3035.04</v>
      </c>
      <c r="BH17" s="1">
        <v>94.85</v>
      </c>
      <c r="BI17" s="1">
        <v>1896.9</v>
      </c>
      <c r="BJ17" s="1">
        <v>91.05</v>
      </c>
      <c r="BK17" s="1">
        <v>94.85</v>
      </c>
      <c r="BL17" s="1">
        <v>3035.04</v>
      </c>
      <c r="BM17" s="1">
        <v>94.85</v>
      </c>
      <c r="BN17" s="1">
        <v>1896.9</v>
      </c>
      <c r="BO17" s="1">
        <v>91.05</v>
      </c>
      <c r="BP17" s="1">
        <v>94.85</v>
      </c>
      <c r="BQ17" s="1">
        <v>3035.04</v>
      </c>
      <c r="BR17" s="1">
        <v>94.85</v>
      </c>
      <c r="BS17" s="1">
        <v>1896.9</v>
      </c>
      <c r="BT17" s="1">
        <v>91.05</v>
      </c>
      <c r="BU17" s="1">
        <v>94.85</v>
      </c>
      <c r="BV17" s="1">
        <v>3035.04</v>
      </c>
      <c r="BW17" s="1">
        <v>94.85</v>
      </c>
      <c r="BX17" s="1">
        <v>1896.9</v>
      </c>
      <c r="BY17" s="1">
        <v>91.05</v>
      </c>
      <c r="BZ17" s="1">
        <v>94.85</v>
      </c>
      <c r="CA17" s="1">
        <v>3035.04</v>
      </c>
      <c r="CB17" s="1">
        <v>94.85</v>
      </c>
      <c r="CC17" s="1">
        <v>1896.9</v>
      </c>
      <c r="CD17" s="1">
        <v>91.05</v>
      </c>
      <c r="CE17" s="1">
        <v>94.85</v>
      </c>
    </row>
    <row r="18" spans="2:83" ht="26" customHeight="1">
      <c r="B18" s="8" t="s">
        <v>65</v>
      </c>
      <c r="C18" s="8" t="s">
        <v>59</v>
      </c>
      <c r="D18" s="9" t="s">
        <v>66</v>
      </c>
      <c r="E18" s="9">
        <f t="shared" si="0"/>
        <v>80.87</v>
      </c>
      <c r="F18" s="9">
        <f t="shared" si="1"/>
        <v>6.0595249999999989</v>
      </c>
      <c r="G18" s="9">
        <f t="shared" si="2"/>
        <v>1.8</v>
      </c>
      <c r="H18" s="9">
        <f t="shared" si="3"/>
        <v>88.729524999999995</v>
      </c>
      <c r="I18" s="8" t="s">
        <v>44</v>
      </c>
      <c r="J18" s="9">
        <v>0</v>
      </c>
      <c r="K18" s="2">
        <v>286000</v>
      </c>
      <c r="L18" s="2">
        <v>522700</v>
      </c>
      <c r="R18" s="2">
        <f t="shared" si="4"/>
        <v>26063.449999999993</v>
      </c>
      <c r="S18" s="2">
        <f>2369.96*5</f>
        <v>11849.8</v>
      </c>
      <c r="T18" s="2">
        <v>597</v>
      </c>
      <c r="U18" s="2">
        <f>3118*5</f>
        <v>15590</v>
      </c>
      <c r="V18" s="2">
        <f>1299*5</f>
        <v>6495</v>
      </c>
      <c r="W18" s="2">
        <f>3600*5</f>
        <v>18000</v>
      </c>
      <c r="X18" s="2"/>
      <c r="Y18" s="2"/>
      <c r="Z18" s="2"/>
      <c r="AA18" s="2"/>
      <c r="AB18" s="2"/>
      <c r="AC18" s="2"/>
      <c r="AD18" s="2"/>
      <c r="AE18" s="2"/>
      <c r="AF18" s="2"/>
      <c r="AG18" s="2"/>
      <c r="BG18" s="1">
        <v>3035.04</v>
      </c>
      <c r="BH18" s="1">
        <v>94.85</v>
      </c>
      <c r="BI18" s="1">
        <v>1896.9</v>
      </c>
      <c r="BJ18" s="1">
        <v>91.05</v>
      </c>
      <c r="BK18" s="1">
        <v>94.85</v>
      </c>
      <c r="BL18" s="1">
        <v>3035.04</v>
      </c>
      <c r="BM18" s="1">
        <v>94.85</v>
      </c>
      <c r="BN18" s="1">
        <v>1896.9</v>
      </c>
      <c r="BO18" s="1">
        <v>91.05</v>
      </c>
      <c r="BP18" s="1">
        <v>94.85</v>
      </c>
      <c r="BQ18" s="1">
        <v>3035.04</v>
      </c>
      <c r="BR18" s="1">
        <v>94.85</v>
      </c>
      <c r="BS18" s="1">
        <v>1896.9</v>
      </c>
      <c r="BT18" s="1">
        <v>91.05</v>
      </c>
      <c r="BU18" s="1">
        <v>94.85</v>
      </c>
      <c r="BV18" s="1">
        <v>3035.04</v>
      </c>
      <c r="BW18" s="1">
        <v>94.85</v>
      </c>
      <c r="BX18" s="1">
        <v>1896.9</v>
      </c>
      <c r="BY18" s="1">
        <v>91.05</v>
      </c>
      <c r="BZ18" s="1">
        <v>94.85</v>
      </c>
      <c r="CA18" s="1">
        <v>3035.04</v>
      </c>
      <c r="CB18" s="1">
        <v>94.85</v>
      </c>
      <c r="CC18" s="1">
        <v>1896.9</v>
      </c>
      <c r="CD18" s="1">
        <v>91.05</v>
      </c>
      <c r="CE18" s="1">
        <v>94.85</v>
      </c>
    </row>
    <row r="19" spans="2:83" ht="26" customHeight="1">
      <c r="B19" s="8" t="s">
        <v>67</v>
      </c>
      <c r="C19" s="8" t="s">
        <v>68</v>
      </c>
      <c r="D19" s="9" t="s">
        <v>69</v>
      </c>
      <c r="E19" s="9">
        <f t="shared" si="0"/>
        <v>37.484999999999999</v>
      </c>
      <c r="F19" s="9">
        <f t="shared" si="1"/>
        <v>6.3892950000000006</v>
      </c>
      <c r="G19" s="9">
        <f t="shared" si="2"/>
        <v>2.6437499999999998</v>
      </c>
      <c r="H19" s="9">
        <f t="shared" si="3"/>
        <v>46.518045000000001</v>
      </c>
      <c r="I19" s="8" t="s">
        <v>44</v>
      </c>
      <c r="J19" s="9">
        <v>0</v>
      </c>
      <c r="K19" s="2">
        <v>147150</v>
      </c>
      <c r="L19" s="2">
        <v>227700</v>
      </c>
      <c r="R19" s="2">
        <f t="shared" si="4"/>
        <v>23413.470000000005</v>
      </c>
      <c r="S19" s="2">
        <f>1181.72*9</f>
        <v>10635.48</v>
      </c>
      <c r="T19" s="2">
        <v>597</v>
      </c>
      <c r="U19" s="2">
        <f>2155*3+2363*6</f>
        <v>20643</v>
      </c>
      <c r="V19" s="2">
        <f>898*3+985*6</f>
        <v>8604</v>
      </c>
      <c r="W19" s="2">
        <v>26437.5</v>
      </c>
      <c r="X19" s="2"/>
      <c r="Y19" s="2"/>
      <c r="Z19" s="2"/>
      <c r="AA19" s="2"/>
      <c r="AB19" s="2"/>
      <c r="AC19" s="2"/>
      <c r="AD19" s="2"/>
      <c r="AE19" s="2"/>
      <c r="AF19" s="2"/>
      <c r="AG19" s="2"/>
      <c r="AM19" s="1">
        <v>905.52</v>
      </c>
      <c r="AN19" s="1">
        <v>28.3</v>
      </c>
      <c r="AO19" s="1">
        <v>565.96</v>
      </c>
      <c r="AP19" s="1">
        <v>27.17</v>
      </c>
      <c r="AQ19" s="1">
        <v>56.6</v>
      </c>
      <c r="AR19" s="1">
        <v>905.52</v>
      </c>
      <c r="AS19" s="1">
        <v>28.3</v>
      </c>
      <c r="AT19" s="1">
        <v>565.96</v>
      </c>
      <c r="AU19" s="1">
        <v>27.17</v>
      </c>
      <c r="AV19" s="1">
        <v>56.6</v>
      </c>
      <c r="AW19" s="1">
        <v>905.52</v>
      </c>
      <c r="AX19" s="1">
        <v>28.3</v>
      </c>
      <c r="AY19" s="1">
        <v>565.96</v>
      </c>
      <c r="AZ19" s="1">
        <v>27.17</v>
      </c>
      <c r="BA19" s="1">
        <v>56.6</v>
      </c>
      <c r="BB19" s="1">
        <v>1811.04</v>
      </c>
      <c r="BC19" s="1">
        <v>56.6</v>
      </c>
      <c r="BD19" s="1">
        <v>1131.9000000000001</v>
      </c>
      <c r="BE19" s="1">
        <v>54.33</v>
      </c>
      <c r="BF19" s="1">
        <v>56.6</v>
      </c>
      <c r="BG19" s="1">
        <v>1811.04</v>
      </c>
      <c r="BH19" s="1">
        <v>56.6</v>
      </c>
      <c r="BI19" s="1">
        <v>1131.9000000000001</v>
      </c>
      <c r="BJ19" s="1">
        <v>54.33</v>
      </c>
      <c r="BK19" s="1">
        <v>56.6</v>
      </c>
      <c r="BL19" s="1">
        <v>1811.04</v>
      </c>
      <c r="BM19" s="1">
        <v>56.6</v>
      </c>
      <c r="BN19" s="1">
        <v>1131.9000000000001</v>
      </c>
      <c r="BO19" s="1">
        <v>54.33</v>
      </c>
      <c r="BP19" s="1">
        <v>56.6</v>
      </c>
      <c r="BQ19" s="1">
        <v>1811.04</v>
      </c>
      <c r="BR19" s="1">
        <v>56.6</v>
      </c>
      <c r="BS19" s="1">
        <v>1131.9000000000001</v>
      </c>
      <c r="BT19" s="1">
        <v>54.33</v>
      </c>
      <c r="BU19" s="1">
        <v>56.6</v>
      </c>
      <c r="BV19" s="1">
        <v>1811.04</v>
      </c>
      <c r="BW19" s="1">
        <v>56.6</v>
      </c>
      <c r="BX19" s="1">
        <v>1131.9000000000001</v>
      </c>
      <c r="BY19" s="1">
        <v>54.33</v>
      </c>
      <c r="BZ19" s="1">
        <v>56.6</v>
      </c>
      <c r="CA19" s="1">
        <v>1811.04</v>
      </c>
      <c r="CB19" s="1">
        <v>56.6</v>
      </c>
      <c r="CC19" s="1">
        <v>1131.9000000000001</v>
      </c>
      <c r="CD19" s="1">
        <v>54.33</v>
      </c>
      <c r="CE19" s="1">
        <v>56.6</v>
      </c>
    </row>
    <row r="20" spans="2:83" ht="26" customHeight="1">
      <c r="B20" s="8" t="s">
        <v>70</v>
      </c>
      <c r="C20" s="8" t="s">
        <v>59</v>
      </c>
      <c r="D20" s="9" t="s">
        <v>58</v>
      </c>
      <c r="E20" s="9">
        <f t="shared" si="0"/>
        <v>5.8695000000000004</v>
      </c>
      <c r="F20" s="9">
        <f t="shared" si="1"/>
        <v>1.3816059999999999</v>
      </c>
      <c r="G20" s="9">
        <f t="shared" si="2"/>
        <v>0.36</v>
      </c>
      <c r="H20" s="9">
        <f t="shared" si="3"/>
        <v>7.6111060000000004</v>
      </c>
      <c r="I20" s="8" t="s">
        <v>44</v>
      </c>
      <c r="J20" s="9">
        <v>0</v>
      </c>
      <c r="K20" s="2">
        <v>16350</v>
      </c>
      <c r="L20" s="2">
        <v>42345</v>
      </c>
      <c r="R20" s="2">
        <f t="shared" si="4"/>
        <v>4840.0599999999995</v>
      </c>
      <c r="S20" s="2">
        <v>4025</v>
      </c>
      <c r="T20" s="2">
        <v>597</v>
      </c>
      <c r="U20" s="2">
        <v>3073</v>
      </c>
      <c r="V20" s="2">
        <v>1281</v>
      </c>
      <c r="W20" s="2">
        <v>3600</v>
      </c>
      <c r="X20" s="2">
        <v>2818.08</v>
      </c>
      <c r="Y20" s="2">
        <v>88.07</v>
      </c>
      <c r="Z20" s="2">
        <v>1761.3</v>
      </c>
      <c r="AA20" s="2">
        <v>84.54</v>
      </c>
      <c r="AB20" s="2">
        <v>88.07</v>
      </c>
      <c r="AC20" s="2"/>
      <c r="AD20" s="2"/>
      <c r="AE20" s="2"/>
      <c r="AF20" s="2"/>
      <c r="AG20" s="2"/>
    </row>
    <row r="21" spans="2:83" ht="26" customHeight="1">
      <c r="B21" s="8" t="s">
        <v>71</v>
      </c>
      <c r="C21" s="8" t="s">
        <v>59</v>
      </c>
      <c r="D21" s="9" t="s">
        <v>72</v>
      </c>
      <c r="E21" s="9">
        <f t="shared" si="0"/>
        <v>5.8695000000000004</v>
      </c>
      <c r="F21" s="9">
        <f t="shared" si="1"/>
        <v>1.3817059999999999</v>
      </c>
      <c r="G21" s="9">
        <f t="shared" si="2"/>
        <v>0.36</v>
      </c>
      <c r="H21" s="9">
        <f t="shared" si="3"/>
        <v>7.6112060000000001</v>
      </c>
      <c r="I21" s="8" t="s">
        <v>44</v>
      </c>
      <c r="J21" s="9">
        <v>0</v>
      </c>
      <c r="K21" s="2">
        <v>16350</v>
      </c>
      <c r="L21" s="2">
        <v>42345</v>
      </c>
      <c r="R21" s="2">
        <f t="shared" si="4"/>
        <v>4840.0599999999995</v>
      </c>
      <c r="S21" s="2">
        <v>4025</v>
      </c>
      <c r="T21" s="2">
        <v>597</v>
      </c>
      <c r="U21" s="2">
        <v>3074</v>
      </c>
      <c r="V21" s="2">
        <v>1281</v>
      </c>
      <c r="W21" s="2">
        <v>3600</v>
      </c>
      <c r="X21" s="2">
        <v>2818.08</v>
      </c>
      <c r="Y21" s="2">
        <v>88.07</v>
      </c>
      <c r="Z21" s="2">
        <v>1761.3</v>
      </c>
      <c r="AA21" s="2">
        <v>84.54</v>
      </c>
      <c r="AB21" s="2">
        <v>88.07</v>
      </c>
      <c r="AC21" s="2"/>
      <c r="AD21" s="2"/>
      <c r="AE21" s="2"/>
      <c r="AF21" s="2"/>
      <c r="AG21" s="2"/>
    </row>
    <row r="22" spans="2:83" ht="26" customHeight="1">
      <c r="B22" s="8" t="s">
        <v>73</v>
      </c>
      <c r="C22" s="8" t="s">
        <v>59</v>
      </c>
      <c r="D22" s="9" t="s">
        <v>74</v>
      </c>
      <c r="E22" s="9">
        <f t="shared" si="0"/>
        <v>11.739000000000001</v>
      </c>
      <c r="F22" s="9">
        <f t="shared" si="1"/>
        <v>2.3959519999999999</v>
      </c>
      <c r="G22" s="9">
        <f t="shared" si="2"/>
        <v>0.58050000000000002</v>
      </c>
      <c r="H22" s="9">
        <f t="shared" si="3"/>
        <v>14.715452000000001</v>
      </c>
      <c r="I22" s="8" t="s">
        <v>44</v>
      </c>
      <c r="J22" s="9">
        <v>0</v>
      </c>
      <c r="K22" s="2">
        <v>32700</v>
      </c>
      <c r="L22" s="2">
        <v>84690</v>
      </c>
      <c r="R22" s="2">
        <f t="shared" si="4"/>
        <v>9680.119999999999</v>
      </c>
      <c r="S22" s="2">
        <f>2830.2*2</f>
        <v>5660.4</v>
      </c>
      <c r="T22" s="2">
        <v>597</v>
      </c>
      <c r="U22" s="2">
        <f>2811*2</f>
        <v>5622</v>
      </c>
      <c r="V22" s="2">
        <f>1200*2</f>
        <v>2400</v>
      </c>
      <c r="W22" s="2">
        <v>5805</v>
      </c>
      <c r="X22" s="2">
        <v>2818.08</v>
      </c>
      <c r="Y22" s="2">
        <v>88.07</v>
      </c>
      <c r="Z22" s="2">
        <v>1761.3</v>
      </c>
      <c r="AA22" s="2">
        <v>84.54</v>
      </c>
      <c r="AB22" s="2">
        <v>88.07</v>
      </c>
      <c r="AC22" s="2">
        <v>2818.08</v>
      </c>
      <c r="AD22" s="2">
        <v>88.07</v>
      </c>
      <c r="AE22" s="2">
        <v>1761.3</v>
      </c>
      <c r="AF22" s="2">
        <v>84.54</v>
      </c>
      <c r="AG22" s="2">
        <v>88.07</v>
      </c>
    </row>
    <row r="23" spans="2:83" ht="27" customHeight="1">
      <c r="B23" s="27" t="s">
        <v>75</v>
      </c>
      <c r="C23" s="28"/>
      <c r="D23" s="28"/>
      <c r="E23" s="28"/>
      <c r="F23" s="28"/>
      <c r="G23" s="28"/>
      <c r="H23" s="28"/>
      <c r="I23" s="28"/>
      <c r="J23" s="28"/>
      <c r="K23" s="10"/>
      <c r="L23" s="10"/>
    </row>
  </sheetData>
  <mergeCells count="43">
    <mergeCell ref="H13:H14"/>
    <mergeCell ref="I5:I6"/>
    <mergeCell ref="I9:I10"/>
    <mergeCell ref="I13:I14"/>
    <mergeCell ref="J5:J6"/>
    <mergeCell ref="J9:J10"/>
    <mergeCell ref="J13:J14"/>
    <mergeCell ref="BQ5:BU5"/>
    <mergeCell ref="BV5:BZ5"/>
    <mergeCell ref="CA5:CE5"/>
    <mergeCell ref="B23:J23"/>
    <mergeCell ref="B5:B6"/>
    <mergeCell ref="B9:B10"/>
    <mergeCell ref="B13:B14"/>
    <mergeCell ref="C5:C6"/>
    <mergeCell ref="D5:D6"/>
    <mergeCell ref="E9:E10"/>
    <mergeCell ref="E13:E14"/>
    <mergeCell ref="F9:F10"/>
    <mergeCell ref="F13:F14"/>
    <mergeCell ref="G9:G10"/>
    <mergeCell ref="G13:G14"/>
    <mergeCell ref="H9:H10"/>
    <mergeCell ref="AR5:AV5"/>
    <mergeCell ref="AW5:BA5"/>
    <mergeCell ref="BB5:BF5"/>
    <mergeCell ref="BG5:BK5"/>
    <mergeCell ref="BL5:BP5"/>
    <mergeCell ref="M5:R5"/>
    <mergeCell ref="X5:AB5"/>
    <mergeCell ref="AC5:AG5"/>
    <mergeCell ref="AH5:AL5"/>
    <mergeCell ref="AM5:AQ5"/>
    <mergeCell ref="S5:S6"/>
    <mergeCell ref="T5:T6"/>
    <mergeCell ref="U5:U6"/>
    <mergeCell ref="V5:V6"/>
    <mergeCell ref="W5:W6"/>
    <mergeCell ref="B2:J2"/>
    <mergeCell ref="B3:J3"/>
    <mergeCell ref="B4:J4"/>
    <mergeCell ref="E5:H5"/>
    <mergeCell ref="K5:L5"/>
  </mergeCells>
  <phoneticPr fontId="16" type="noConversion"/>
  <pageMargins left="0.66874999999999996" right="0.23611111111111099" top="0.23611111111111099" bottom="0.23611111111111099" header="0.196527777777778" footer="0.156944444444444"/>
  <pageSetup paperSize="9" scale="94" orientation="landscape" r:id="rId1"/>
  <ignoredErrors>
    <ignoredError sqref="U15:V15" formula="1"/>
    <ignoredError sqref="R7:R2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附件2</vt:lpstr>
      <vt:lpstr>附件2!Print_Area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劳动关系处</dc:creator>
  <cp:lastModifiedBy>15486</cp:lastModifiedBy>
  <cp:lastPrinted>2017-05-13T10:48:00Z</cp:lastPrinted>
  <dcterms:created xsi:type="dcterms:W3CDTF">2016-11-21T15:27:00Z</dcterms:created>
  <dcterms:modified xsi:type="dcterms:W3CDTF">2022-10-18T12:30:23Z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0616B4A8450C4AA4B6B6C6D9CA528F6A</vt:lpwstr>
  </property>
</Properties>
</file>